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eb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updateLinks="never"/>
  <mc:AlternateContent xmlns:mc="http://schemas.openxmlformats.org/markup-compatibility/2006">
    <mc:Choice Requires="x15">
      <x15ac:absPath xmlns:x15ac="http://schemas.microsoft.com/office/spreadsheetml/2010/11/ac" url="K:\AMIDEX\COMMUN\02. QUALITE OUTILS\R1-Cadrage\Formulaires\"/>
    </mc:Choice>
  </mc:AlternateContent>
  <xr:revisionPtr revIDLastSave="0" documentId="13_ncr:1_{F8B4FCAA-7FA5-4F67-9B83-C125446BE964}" xr6:coauthVersionLast="36" xr6:coauthVersionMax="36" xr10:uidLastSave="{00000000-0000-0000-0000-000000000000}"/>
  <bookViews>
    <workbookView xWindow="0" yWindow="0" windowWidth="28800" windowHeight="11625" tabRatio="880" activeTab="1" xr2:uid="{00000000-000D-0000-FFFF-FFFF00000000}"/>
  </bookViews>
  <sheets>
    <sheet name="01-Guide de saisie" sheetId="19" r:id="rId1"/>
    <sheet name="02-Catégories de dépenses" sheetId="9" r:id="rId2"/>
    <sheet name="03-Budget global - recettes" sheetId="17" r:id="rId3"/>
    <sheet name="04-Dépenses du projet AMidex" sheetId="21" r:id="rId4"/>
    <sheet name="05-Dépenses partenaires" sheetId="25" r:id="rId5"/>
    <sheet name="Tables"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atégorie_de_dépenses_en_frais_de_gestion">Tables!$H$6:$H$9</definedName>
    <definedName name="CENTRESFINANCIERS">[1]LABO!$C:$K</definedName>
    <definedName name="DFP">'[1]DF P1 P3'!$A$1:$B$139</definedName>
    <definedName name="DFPP">'[1]DF P1 P3'!$D$1:$E$149</definedName>
    <definedName name="DIR">[1]Feuil4!$A$1:$B$122</definedName>
    <definedName name="directeur">'[2]FICHE RENSEIGNEMENTS '!$F$7</definedName>
    <definedName name="Domaine_scientifique">'[3]F2-Labels'!$B$10:$B$12</definedName>
    <definedName name="DRVCampus">'[1]DRV Campus'!$A$1:$B$278</definedName>
    <definedName name="DS">[1]DS!$A$1:$B$149</definedName>
    <definedName name="DSP">'[1]DS P3'!$A$1:$B$25</definedName>
    <definedName name="FG" localSheetId="4">Catégorie_FG[[#All],[Catégorie de dépenses en frais de gestion ]]</definedName>
    <definedName name="FG">Catégorie_FG[[#All],[Catégorie de dépenses en frais de gestion ]]</definedName>
    <definedName name="fin">'[4]Fiche d''identité'!$D$5</definedName>
    <definedName name="financement" localSheetId="0">[5]!Naturefin[Nature de financement]</definedName>
    <definedName name="financement" localSheetId="2">Naturefin[Nature de financement]</definedName>
    <definedName name="financement" localSheetId="3">Naturefin[Nature de financement]</definedName>
    <definedName name="financement" localSheetId="4">Naturefin[Nature de financement]</definedName>
    <definedName name="financement">Naturefin[Nature de financement]</definedName>
    <definedName name="financement_partenaire">Naturefin[Nature de financement]</definedName>
    <definedName name="Financeurs">'[1]FINANCEURS &amp; FONDS &amp; CPTE BUDGE'!$A$1:$F$92</definedName>
    <definedName name="FONCT" localSheetId="0">[5]!Catégorie_FONCT[Catégorie de dépenses en fonctionnement]</definedName>
    <definedName name="FONCT" localSheetId="2">Catégorie_FONCT[Catégorie de dépenses en fonctionnement]</definedName>
    <definedName name="FONCT" localSheetId="3">Catégorie_FONCT[Catégorie de dépenses en fonctionnement]</definedName>
    <definedName name="FONCT" localSheetId="4">Catégorie_FONCT[Catégorie de dépenses en fonctionnement]</definedName>
    <definedName name="FONCT">Catégorie_FONCT[Catégorie de dépenses en fonctionnement]</definedName>
    <definedName name="FONDS">'[1]FINANCEURS &amp; FONDS &amp; CPTE BUDGE'!$A$1:$J$92</definedName>
    <definedName name="GEST">[6]GEST!$A$1:$B$65536</definedName>
    <definedName name="gestion" localSheetId="0">[5]!GestionBudget[Ouverture des crédits]</definedName>
    <definedName name="gestion" localSheetId="2">GestionBudget[Ouverture des crédits]</definedName>
    <definedName name="gestion" localSheetId="3">GestionBudget[Ouverture des crédits]</definedName>
    <definedName name="gestion" localSheetId="4">GestionBudget[Ouverture des crédits]</definedName>
    <definedName name="gestion">GestionBudget[Ouverture des crédits]</definedName>
    <definedName name="gestion2" localSheetId="4">GestionBudget[Ouverture des crédits]</definedName>
    <definedName name="gestion2">GestionBudget[Ouverture des crédits]</definedName>
    <definedName name="INVEST" localSheetId="0">[5]!Catégorie_INVEST[Catégorie de dépenses en investissement]</definedName>
    <definedName name="INVEST" localSheetId="2">Catégorie_INVEST[Catégorie de dépenses en investissement]</definedName>
    <definedName name="INVEST" localSheetId="3">Catégorie_INVEST[Catégorie de dépenses en investissement]</definedName>
    <definedName name="INVEST" localSheetId="4">Catégorie_INVEST[Catégorie de dépenses en investissement]</definedName>
    <definedName name="INVEST">Catégorie_INVEST[Catégorie de dépenses en investissement]</definedName>
    <definedName name="MS" localSheetId="0">[5]!Catégorie_MS[Catégorie de dépenses en masse salariale]</definedName>
    <definedName name="MS" localSheetId="2">Catégorie_MS[Catégorie de dépenses en masse salariale]</definedName>
    <definedName name="MS" localSheetId="3">Catégorie_MS[Catégorie de dépenses en masse salariale]</definedName>
    <definedName name="MS" localSheetId="4">Catégorie_MS[Catégorie de dépenses en masse salariale]</definedName>
    <definedName name="MS">Catégorie_MS[Catégorie de dépenses en masse salariale]</definedName>
    <definedName name="nature" localSheetId="0">[5]!Naturefin[Nature de financement]</definedName>
    <definedName name="nature" localSheetId="2">Naturefin[Nature de financement]</definedName>
    <definedName name="Nature" localSheetId="3">'01-Guide de saisie'!#REF!</definedName>
    <definedName name="Nature" localSheetId="4">'01-Guide de saisie'!#REF!</definedName>
    <definedName name="Nature">'01-Guide de saisie'!#REF!</definedName>
    <definedName name="projet">'[2]FICHE RENSEIGNEMENTS '!$J$5</definedName>
    <definedName name="PTROIS">'[7]correspondance SIFAC 2011-2012'!$E$4:$H$338</definedName>
    <definedName name="REPORT">'[8]Budget 2013'!$B$1:$H$600</definedName>
    <definedName name="rs">'[2]FICHE RENSEIGNEMENTS '!$B$7</definedName>
    <definedName name="Sigle_sous_domaine">'[3]F3-Domaines scientifiques'!$E$11:$E$44</definedName>
    <definedName name="statut" localSheetId="0">[5]!StatutRecette[Statut recette]</definedName>
    <definedName name="statut" localSheetId="2">StatutRecette[Statut recette]</definedName>
    <definedName name="Statut" localSheetId="3">'01-Guide de saisie'!#REF!</definedName>
    <definedName name="Statut" localSheetId="4">'01-Guide de saisie'!#REF!</definedName>
    <definedName name="Statut">'01-Guide de saisie'!#REF!</definedName>
    <definedName name="SUBV">[6]SUBV!$A$1:$B$65536</definedName>
    <definedName name="Type_d_unité_demandé">'[3]F2-Labels'!$B$25:$B$31</definedName>
    <definedName name="UB">[1]UB!$A$1:$D$30</definedName>
    <definedName name="UFRP">[1]UFR!$A$1:$B$121</definedName>
    <definedName name="_xlnm.Print_Area" localSheetId="0">'01-Guide de saisie'!$B$3:$U$111</definedName>
    <definedName name="_xlnm.Print_Area" localSheetId="1">'02-Catégories de dépenses'!$A$1:$H$97</definedName>
    <definedName name="_xlnm.Print_Area" localSheetId="2">'03-Budget global - recettes'!$B$2:$N$21</definedName>
    <definedName name="_xlnm.Print_Area" localSheetId="3">'04-Dépenses du projet AMidex'!$C$2:$S$64</definedName>
    <definedName name="_xlnm.Print_Area" localSheetId="4">'05-Dépenses partenaires'!$C$2:$J$64</definedName>
    <definedName name="ZTYPE">[9]Type!$A$1:$B$10</definedName>
  </definedNames>
  <calcPr calcId="191029"/>
  <extLst>
    <ext xmlns:x14="http://schemas.microsoft.com/office/spreadsheetml/2009/9/main" uri="{79F54976-1DA5-4618-B147-4CDE4B953A38}">
      <x14:workbookPr defaultImageDpi="330" discardImageEditData="1"/>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7" l="1"/>
  <c r="C2" i="25" l="1"/>
  <c r="G13" i="17"/>
  <c r="G12" i="17"/>
  <c r="F64" i="25"/>
  <c r="F11" i="25" s="1"/>
  <c r="G64" i="25"/>
  <c r="G11" i="25" s="1"/>
  <c r="H64" i="25"/>
  <c r="H11" i="25" s="1"/>
  <c r="E59" i="25"/>
  <c r="E10" i="25" s="1"/>
  <c r="F59" i="25"/>
  <c r="F10" i="25" s="1"/>
  <c r="G59" i="25"/>
  <c r="G10" i="25" s="1"/>
  <c r="H59" i="25"/>
  <c r="H10" i="25" s="1"/>
  <c r="D43" i="25"/>
  <c r="D9" i="25" s="1"/>
  <c r="E43" i="25"/>
  <c r="E9" i="25" s="1"/>
  <c r="F43" i="25"/>
  <c r="F9" i="25" s="1"/>
  <c r="G43" i="25"/>
  <c r="G9" i="25" s="1"/>
  <c r="H43" i="25"/>
  <c r="H9" i="25" s="1"/>
  <c r="E28" i="25"/>
  <c r="E8" i="25" s="1"/>
  <c r="F28" i="25"/>
  <c r="F8" i="25" s="1"/>
  <c r="G28" i="25"/>
  <c r="G8" i="25" s="1"/>
  <c r="H28" i="25"/>
  <c r="H8" i="25" s="1"/>
  <c r="I47" i="25"/>
  <c r="I48" i="25"/>
  <c r="I49" i="25"/>
  <c r="I50" i="25"/>
  <c r="I51" i="25"/>
  <c r="I52" i="25"/>
  <c r="I53" i="25"/>
  <c r="I54" i="25"/>
  <c r="I55" i="25"/>
  <c r="I56" i="25"/>
  <c r="I57" i="25"/>
  <c r="I58" i="25"/>
  <c r="I46" i="25"/>
  <c r="I32" i="25"/>
  <c r="I33" i="25"/>
  <c r="I34" i="25"/>
  <c r="I35" i="25"/>
  <c r="I36" i="25"/>
  <c r="I37" i="25"/>
  <c r="I38" i="25"/>
  <c r="I39" i="25"/>
  <c r="I40" i="25"/>
  <c r="I41" i="25"/>
  <c r="I42" i="25"/>
  <c r="I31" i="25"/>
  <c r="I16" i="25"/>
  <c r="I17" i="25"/>
  <c r="I18" i="25"/>
  <c r="I19" i="25"/>
  <c r="I20" i="25"/>
  <c r="I21" i="25"/>
  <c r="I22" i="25"/>
  <c r="I23" i="25"/>
  <c r="I24" i="25"/>
  <c r="I25" i="25"/>
  <c r="I26" i="25"/>
  <c r="I27" i="25"/>
  <c r="G12" i="25" l="1"/>
  <c r="I9" i="25"/>
  <c r="M8" i="17" s="1"/>
  <c r="H12" i="25"/>
  <c r="F12" i="25"/>
  <c r="G11" i="17" s="1"/>
  <c r="I43" i="25"/>
  <c r="I59" i="25"/>
  <c r="I28" i="25"/>
  <c r="S24" i="21"/>
  <c r="D64" i="25" l="1"/>
  <c r="D59" i="25"/>
  <c r="D10" i="25" s="1"/>
  <c r="I10" i="25" s="1"/>
  <c r="M9" i="17" s="1"/>
  <c r="D28" i="25"/>
  <c r="D8" i="25" l="1"/>
  <c r="I8" i="25" s="1"/>
  <c r="M7" i="17" s="1"/>
  <c r="D11" i="25"/>
  <c r="D12" i="25" l="1"/>
  <c r="G9" i="17" s="1"/>
  <c r="H9" i="17" l="1"/>
  <c r="H11" i="17"/>
  <c r="H12" i="17"/>
  <c r="H13" i="17"/>
  <c r="H14" i="17"/>
  <c r="H15" i="17"/>
  <c r="H16" i="17"/>
  <c r="H17" i="17"/>
  <c r="H18" i="17"/>
  <c r="H19" i="17"/>
  <c r="H20" i="17"/>
  <c r="G53" i="21"/>
  <c r="G54" i="21"/>
  <c r="G55" i="21"/>
  <c r="G56" i="21"/>
  <c r="G57" i="21"/>
  <c r="G58" i="21"/>
  <c r="G59" i="21"/>
  <c r="G60" i="21"/>
  <c r="G61" i="21"/>
  <c r="G62" i="21"/>
  <c r="G63" i="21"/>
  <c r="G39" i="21"/>
  <c r="G40" i="21"/>
  <c r="G41" i="21"/>
  <c r="G42" i="21"/>
  <c r="G43" i="21"/>
  <c r="G44" i="21"/>
  <c r="G45" i="21"/>
  <c r="G46" i="21"/>
  <c r="G47" i="21"/>
  <c r="G48" i="21"/>
  <c r="G49" i="21"/>
  <c r="S39" i="21"/>
  <c r="S25" i="21"/>
  <c r="S26" i="21"/>
  <c r="S27" i="21"/>
  <c r="S28" i="21"/>
  <c r="S29" i="21"/>
  <c r="S30" i="21"/>
  <c r="S31" i="21"/>
  <c r="S32" i="21"/>
  <c r="S33" i="21"/>
  <c r="S34" i="21"/>
  <c r="S35" i="21"/>
  <c r="G24" i="21"/>
  <c r="G25" i="21"/>
  <c r="G26" i="21"/>
  <c r="G27" i="21"/>
  <c r="G28" i="21"/>
  <c r="G29" i="21"/>
  <c r="G30" i="21"/>
  <c r="G31" i="21"/>
  <c r="G32" i="21"/>
  <c r="G33" i="21"/>
  <c r="G34" i="21"/>
  <c r="G35" i="21"/>
  <c r="F36" i="21" l="1"/>
  <c r="F18" i="21" s="1"/>
  <c r="C2" i="21" l="1"/>
  <c r="S54" i="21" l="1"/>
  <c r="S55" i="21"/>
  <c r="S56" i="21"/>
  <c r="S57" i="21"/>
  <c r="S58" i="21"/>
  <c r="S59" i="21"/>
  <c r="S60" i="21"/>
  <c r="S61" i="21"/>
  <c r="S62" i="21"/>
  <c r="S63" i="21"/>
  <c r="S53" i="21"/>
  <c r="S40" i="21"/>
  <c r="S41" i="21"/>
  <c r="S42" i="21"/>
  <c r="S43" i="21"/>
  <c r="S44" i="21"/>
  <c r="S45" i="21"/>
  <c r="S46" i="21"/>
  <c r="S47" i="21"/>
  <c r="S48" i="21"/>
  <c r="S49" i="21"/>
  <c r="M64" i="21" l="1"/>
  <c r="N64" i="21"/>
  <c r="N20" i="21" s="1"/>
  <c r="O64" i="21"/>
  <c r="O20" i="21" s="1"/>
  <c r="P64" i="21"/>
  <c r="P20" i="21" s="1"/>
  <c r="Q64" i="21"/>
  <c r="Q20" i="21" s="1"/>
  <c r="R64" i="21"/>
  <c r="R20" i="21" s="1"/>
  <c r="M50" i="21"/>
  <c r="N50" i="21"/>
  <c r="N19" i="21" s="1"/>
  <c r="O50" i="21"/>
  <c r="O19" i="21" s="1"/>
  <c r="P50" i="21"/>
  <c r="P19" i="21" s="1"/>
  <c r="Q50" i="21"/>
  <c r="Q19" i="21" s="1"/>
  <c r="R50" i="21"/>
  <c r="R19" i="21" s="1"/>
  <c r="J36" i="21"/>
  <c r="K36" i="21"/>
  <c r="K18" i="21" s="1"/>
  <c r="L36" i="21"/>
  <c r="M36" i="21"/>
  <c r="N36" i="21"/>
  <c r="N18" i="21" s="1"/>
  <c r="O36" i="21"/>
  <c r="O18" i="21" s="1"/>
  <c r="O21" i="21" s="1"/>
  <c r="P36" i="21"/>
  <c r="P18" i="21" s="1"/>
  <c r="Q36" i="21"/>
  <c r="Q18" i="21" s="1"/>
  <c r="R36" i="21"/>
  <c r="R18" i="21" s="1"/>
  <c r="P21" i="21" l="1"/>
  <c r="Q21" i="21"/>
  <c r="R21" i="21"/>
  <c r="N21" i="21"/>
  <c r="I50" i="21"/>
  <c r="I19" i="21" s="1"/>
  <c r="J50" i="21"/>
  <c r="J19" i="21" s="1"/>
  <c r="K50" i="21"/>
  <c r="K19" i="21" s="1"/>
  <c r="L50" i="21"/>
  <c r="L19" i="21" s="1"/>
  <c r="M19" i="21"/>
  <c r="I64" i="21"/>
  <c r="I20" i="21" s="1"/>
  <c r="J64" i="21"/>
  <c r="J20" i="21" s="1"/>
  <c r="K64" i="21"/>
  <c r="K20" i="21" s="1"/>
  <c r="L64" i="21"/>
  <c r="L20" i="21" s="1"/>
  <c r="M20" i="21"/>
  <c r="I36" i="21"/>
  <c r="I18" i="21" s="1"/>
  <c r="J18" i="21"/>
  <c r="L18" i="21"/>
  <c r="M18" i="21"/>
  <c r="F64" i="21"/>
  <c r="F20" i="21" s="1"/>
  <c r="L9" i="17" s="1"/>
  <c r="E64" i="21"/>
  <c r="F50" i="21"/>
  <c r="F19" i="21" s="1"/>
  <c r="L8" i="17" s="1"/>
  <c r="E50" i="21"/>
  <c r="E19" i="21" s="1"/>
  <c r="E36" i="21"/>
  <c r="K21" i="21" l="1"/>
  <c r="M21" i="21"/>
  <c r="L21" i="21"/>
  <c r="S19" i="21"/>
  <c r="J21" i="21"/>
  <c r="S20" i="21"/>
  <c r="S18" i="21"/>
  <c r="I21" i="21"/>
  <c r="G20" i="21"/>
  <c r="K9" i="17"/>
  <c r="N9" i="17" s="1"/>
  <c r="G19" i="21"/>
  <c r="K8" i="17"/>
  <c r="N8" i="17" s="1"/>
  <c r="K7" i="17"/>
  <c r="E21" i="21"/>
  <c r="E13" i="21" s="1"/>
  <c r="L7" i="17"/>
  <c r="L11" i="17" s="1"/>
  <c r="S64" i="21"/>
  <c r="S50" i="21"/>
  <c r="S36" i="21"/>
  <c r="G50" i="21"/>
  <c r="G36" i="21"/>
  <c r="G64" i="21"/>
  <c r="S21" i="21" l="1"/>
  <c r="K11" i="17"/>
  <c r="E7" i="17"/>
  <c r="H7" i="17" s="1"/>
  <c r="N7" i="17"/>
  <c r="G18" i="21"/>
  <c r="G21" i="21" s="1"/>
  <c r="E15" i="21" s="1"/>
  <c r="F21" i="21"/>
  <c r="E14" i="21" s="1"/>
  <c r="E21" i="17" l="1"/>
  <c r="K13" i="17" s="1"/>
  <c r="H18" i="21"/>
  <c r="H21" i="21"/>
  <c r="H20" i="21"/>
  <c r="H19" i="21"/>
  <c r="H8" i="17" l="1"/>
  <c r="F21" i="17"/>
  <c r="L13" i="17" s="1"/>
  <c r="I63" i="25" l="1"/>
  <c r="I64" i="25" s="1"/>
  <c r="E64" i="25"/>
  <c r="E11" i="25" s="1"/>
  <c r="I11" i="25" s="1"/>
  <c r="M10" i="17" s="1"/>
  <c r="N10" i="17" l="1"/>
  <c r="N11" i="17" s="1"/>
  <c r="M11" i="17"/>
  <c r="E12" i="25"/>
  <c r="G10" i="17" s="1"/>
  <c r="I12" i="25"/>
  <c r="D5" i="25" s="1"/>
  <c r="G21" i="17" l="1"/>
  <c r="M13" i="17" s="1"/>
  <c r="H10" i="17"/>
  <c r="H21" i="17" s="1"/>
  <c r="N13" i="17" s="1"/>
  <c r="J9" i="25"/>
  <c r="J10" i="25"/>
  <c r="J8" i="25"/>
  <c r="J11" i="25"/>
</calcChain>
</file>

<file path=xl/sharedStrings.xml><?xml version="1.0" encoding="utf-8"?>
<sst xmlns="http://schemas.openxmlformats.org/spreadsheetml/2006/main" count="475" uniqueCount="270">
  <si>
    <t>Total</t>
  </si>
  <si>
    <t>Masse</t>
  </si>
  <si>
    <t>Fonctionnement</t>
  </si>
  <si>
    <t>Masse salariale</t>
  </si>
  <si>
    <t>Investissement</t>
  </si>
  <si>
    <t>Catégorie de dépenses</t>
  </si>
  <si>
    <t>Nom du projet</t>
  </si>
  <si>
    <t>Acronyme du projet</t>
  </si>
  <si>
    <t>Masse salariale :</t>
  </si>
  <si>
    <t>Masse Fonctionnement :</t>
  </si>
  <si>
    <t>Masse investissement :</t>
  </si>
  <si>
    <t>Conventions de versement</t>
  </si>
  <si>
    <t>Bourses</t>
  </si>
  <si>
    <t>Gratifications de stage</t>
  </si>
  <si>
    <t>Frais de colloques</t>
  </si>
  <si>
    <t>Fournitures d'entretien et de petit equipement</t>
  </si>
  <si>
    <t>Formation continue du personnel de l'etablissement</t>
  </si>
  <si>
    <t>Documentation technique et bibliothèques</t>
  </si>
  <si>
    <t>Catégorie de dépenses en fonctionnement</t>
  </si>
  <si>
    <t>Catégorie de dépenses en investissement</t>
  </si>
  <si>
    <t>Catégorie de dépenses en masse salariale</t>
  </si>
  <si>
    <t>Nom du tableau</t>
  </si>
  <si>
    <t>Nom de la liste</t>
  </si>
  <si>
    <t>Catégorie_FONCT</t>
  </si>
  <si>
    <t>Catégorie_INVEST</t>
  </si>
  <si>
    <t>Catégorie_MS</t>
  </si>
  <si>
    <t>FONCT</t>
  </si>
  <si>
    <t>INVEST</t>
  </si>
  <si>
    <t>MS</t>
  </si>
  <si>
    <t>Post doc</t>
  </si>
  <si>
    <t>IGR</t>
  </si>
  <si>
    <t>IGE</t>
  </si>
  <si>
    <t>ASI</t>
  </si>
  <si>
    <t>TECH</t>
  </si>
  <si>
    <t>Adjoint technique</t>
  </si>
  <si>
    <t>Doctorant</t>
  </si>
  <si>
    <t>Professeur invité</t>
  </si>
  <si>
    <t>HCC</t>
  </si>
  <si>
    <t>EQS</t>
  </si>
  <si>
    <t>Enseignant vacataire</t>
  </si>
  <si>
    <t>Enseignant / Chercheur</t>
  </si>
  <si>
    <t>Conférencier</t>
  </si>
  <si>
    <t>Contrat étudiant</t>
  </si>
  <si>
    <t>PCA</t>
  </si>
  <si>
    <t>Autres dépenses en fonctionnement (à préciser obligatoirement dans colonne "Nature dépenses")</t>
  </si>
  <si>
    <t>Autres dépenses en investissement (à préciser obligatoirement dans colonne "Nature dépenses")</t>
  </si>
  <si>
    <t>Autres dépenses en masse salariale (à préciser obligatoirement dans colonne "Nature dépenses")</t>
  </si>
  <si>
    <t>FONCTIONNEMENT</t>
  </si>
  <si>
    <t>Exemples :</t>
  </si>
  <si>
    <t>Produits chimiques</t>
  </si>
  <si>
    <t>.....</t>
  </si>
  <si>
    <t>Analyses effectuées par des laboratoires</t>
  </si>
  <si>
    <t>Conception graphique</t>
  </si>
  <si>
    <t>Séances IRMf cérébrale 20 heures</t>
  </si>
  <si>
    <t>INVESTISSEMENT</t>
  </si>
  <si>
    <t>IRM</t>
  </si>
  <si>
    <t>Pompe à vide</t>
  </si>
  <si>
    <t>Microscope</t>
  </si>
  <si>
    <t>Incubateur</t>
  </si>
  <si>
    <t>Caméra</t>
  </si>
  <si>
    <t>Haut parleur</t>
  </si>
  <si>
    <t>Unité de recherche</t>
  </si>
  <si>
    <t>Composante</t>
  </si>
  <si>
    <t xml:space="preserve">Afin de vous aider à comprendre l’ensemble des procédures A*Midex, </t>
  </si>
  <si>
    <t>https://procedures.univ-amu.fr/amidex</t>
  </si>
  <si>
    <t>Guide de saisie</t>
  </si>
  <si>
    <r>
      <t xml:space="preserve">Matériels d'enseignement et de recherche
</t>
    </r>
    <r>
      <rPr>
        <b/>
        <i/>
        <sz val="11"/>
        <color theme="5" tint="-0.249977111117893"/>
        <rFont val="Calibri"/>
        <family val="2"/>
        <scheme val="minor"/>
      </rPr>
      <t>Prix unitaire supérieur à 800€ HT</t>
    </r>
  </si>
  <si>
    <r>
      <t xml:space="preserve">Fournitures d'entretien et de petit équipement
</t>
    </r>
    <r>
      <rPr>
        <b/>
        <i/>
        <sz val="11"/>
        <color theme="4" tint="-0.499984740745262"/>
        <rFont val="Calibri"/>
        <family val="2"/>
        <scheme val="minor"/>
      </rPr>
      <t>Prix unitaire inférieur à 400€ HT pour l'informatique et inférieur à 800€ HT pour les autres fournitures</t>
    </r>
  </si>
  <si>
    <t>Prestations de service de communication</t>
  </si>
  <si>
    <t>Construction agencement bâtiments</t>
  </si>
  <si>
    <t>Prestations de service en informatique</t>
  </si>
  <si>
    <t>Nom de l'appel à projet/action</t>
  </si>
  <si>
    <t>les bénéficiaires, la quantité, l'usage, l'objectif scientifique auquel la dépense est rattachée, etc.</t>
  </si>
  <si>
    <t>Fournitures et matériels enseignement et recherche</t>
  </si>
  <si>
    <t>Achat d'animaux</t>
  </si>
  <si>
    <t xml:space="preserve">Matériels d'enseignement et de recherche </t>
  </si>
  <si>
    <t xml:space="preserve">Matériels audiovuel </t>
  </si>
  <si>
    <t xml:space="preserve">Construction agencement bâtiments </t>
  </si>
  <si>
    <t xml:space="preserve">Logiciels </t>
  </si>
  <si>
    <t xml:space="preserve">Mobiliers de bureau </t>
  </si>
  <si>
    <t>La colonne catégorie de dépense est présentée sous la forme d'un menu déroulant qui vous permettra de choisir la catégorie de dépense.</t>
  </si>
  <si>
    <t>Frais de transport de marchandises et de personnes (hors mission)</t>
  </si>
  <si>
    <t>Frais de transport d'un copieur de Marseille à Aix</t>
  </si>
  <si>
    <t>Location de bus pour transporter 20 personnes</t>
  </si>
  <si>
    <t>Frais réceptions : frais de bouche et location de salle</t>
  </si>
  <si>
    <t>Publications des résultats scientifiques du projet</t>
  </si>
  <si>
    <t>Entretiens et réparations de petits matériels et équipements</t>
  </si>
  <si>
    <r>
      <t xml:space="preserve">Matériels informatiques
</t>
    </r>
    <r>
      <rPr>
        <b/>
        <i/>
        <sz val="11"/>
        <color theme="5" tint="-0.249977111117893"/>
        <rFont val="Calibri"/>
        <family val="2"/>
        <scheme val="minor"/>
      </rPr>
      <t>Prix unitaire supérieur à 400€ HT</t>
    </r>
  </si>
  <si>
    <t>Gestion domaine et hébergement des site internet</t>
  </si>
  <si>
    <t>Cloison Hall Soufflerie</t>
  </si>
  <si>
    <t>Aménagement de salle</t>
  </si>
  <si>
    <t>Création rampe</t>
  </si>
  <si>
    <t>LOGICIEL 3D EXPERIENCE CLOUD  (100 UTIL)</t>
  </si>
  <si>
    <t>Logiciel CATT-Acoustic</t>
  </si>
  <si>
    <t>Micros</t>
  </si>
  <si>
    <t>Vidéo-projecteurs</t>
  </si>
  <si>
    <t>Ecran de projection</t>
  </si>
  <si>
    <t>…..</t>
  </si>
  <si>
    <t>……</t>
  </si>
  <si>
    <t>….</t>
  </si>
  <si>
    <t>Analyses Protéomiques</t>
  </si>
  <si>
    <t>Analyses datation AMS</t>
  </si>
  <si>
    <t>Analyses spectro</t>
  </si>
  <si>
    <t>Transport de conteneur</t>
  </si>
  <si>
    <r>
      <t xml:space="preserve">Matériels informatiques </t>
    </r>
    <r>
      <rPr>
        <sz val="11"/>
        <color rgb="FFFF0000"/>
        <rFont val="Calibri"/>
        <family val="2"/>
        <scheme val="minor"/>
      </rPr>
      <t>(prix unitaire inférieur à 400€ HT)</t>
    </r>
  </si>
  <si>
    <r>
      <t xml:space="preserve">Matériels électroniques </t>
    </r>
    <r>
      <rPr>
        <sz val="11"/>
        <color rgb="FFFF0000"/>
        <rFont val="Calibri"/>
        <family val="2"/>
        <scheme val="minor"/>
      </rPr>
      <t>(prix unitaire inférieur à 800€ HT)</t>
    </r>
  </si>
  <si>
    <t>Matériels informatiques</t>
  </si>
  <si>
    <t>Statut recette</t>
  </si>
  <si>
    <t>Dépôt à venir</t>
  </si>
  <si>
    <t>Masse Salariale</t>
  </si>
  <si>
    <t>StatutRecette</t>
  </si>
  <si>
    <t>statut</t>
  </si>
  <si>
    <t>Nature de financement</t>
  </si>
  <si>
    <t>En nature</t>
  </si>
  <si>
    <t>En numéraire</t>
  </si>
  <si>
    <t>Ouverture des crédits</t>
  </si>
  <si>
    <t>Sur ligne A*Midex</t>
  </si>
  <si>
    <t>Hors ligne A*Midex</t>
  </si>
  <si>
    <t>Nom du financeur</t>
  </si>
  <si>
    <t>Répartition par masse %</t>
  </si>
  <si>
    <t>Dépenses prévues</t>
  </si>
  <si>
    <t>Autres précisions pour faciliter l'interprétation et la lisibilité du budget :</t>
  </si>
  <si>
    <t>Précisions sur la nature de la dépense</t>
  </si>
  <si>
    <t>gestion</t>
  </si>
  <si>
    <t>nature</t>
  </si>
  <si>
    <t>Budget global du projet</t>
  </si>
  <si>
    <t xml:space="preserve">Dépenses prévues : </t>
  </si>
  <si>
    <t>Financement en nature : Il s'agit de valoriser les autres apports : temps de travail, mise à disposition des locaux ou/et d'équipements….</t>
  </si>
  <si>
    <t>Recettes et apports prévus</t>
  </si>
  <si>
    <t>Statut recette/apport</t>
  </si>
  <si>
    <t>01-Guide de saisie</t>
  </si>
  <si>
    <t xml:space="preserve">Onglet 3 : </t>
  </si>
  <si>
    <t xml:space="preserve">Onglet 4 : </t>
  </si>
  <si>
    <t xml:space="preserve">02-Catégories de dépenses </t>
  </si>
  <si>
    <t>(quelques catégories qui peuvent potentiellement poser question)</t>
  </si>
  <si>
    <t xml:space="preserve">Onglet 1 : </t>
  </si>
  <si>
    <t xml:space="preserve">Onglet 2 : </t>
  </si>
  <si>
    <t>Montant 
TOTAL</t>
  </si>
  <si>
    <t>Dépenses
AMIDEX</t>
  </si>
  <si>
    <t>Commentaires</t>
  </si>
  <si>
    <t>Recette/apport acquis</t>
  </si>
  <si>
    <t>AMIDEX</t>
  </si>
  <si>
    <t>Vous trouverez deux onglets pour vous aider à compléter les tableaux :</t>
  </si>
  <si>
    <t>Réponse en attente</t>
  </si>
  <si>
    <t>Financement en numéraire : Il s'agit des flux financiers directs (gérés par A*Midex ou l'unité de recherche/composante) pour lesquels des frais de gestion peuvent s'appliquer</t>
  </si>
  <si>
    <t xml:space="preserve">La colonne "Précisions sur la nature de la dépense" est un champ texte libre et obligatoire. Celle-ci vous permettra d'apporter également des précisions sur la durée, </t>
  </si>
  <si>
    <r>
      <t xml:space="preserve">Logiciels
</t>
    </r>
    <r>
      <rPr>
        <b/>
        <i/>
        <sz val="11"/>
        <color theme="5" tint="-0.249977111117893"/>
        <rFont val="Calibri"/>
        <family val="2"/>
        <scheme val="minor"/>
      </rPr>
      <t>Prix unitaire supérieur à 800€ HT</t>
    </r>
  </si>
  <si>
    <r>
      <t xml:space="preserve">Fournitures et matériels enseignement et recherche
</t>
    </r>
    <r>
      <rPr>
        <b/>
        <i/>
        <sz val="11"/>
        <color theme="4" tint="-0.499984740745262"/>
        <rFont val="Calibri"/>
        <family val="2"/>
        <scheme val="minor"/>
      </rPr>
      <t>Prix unitaire inférieur à 800€ HT</t>
    </r>
  </si>
  <si>
    <r>
      <rPr>
        <b/>
        <sz val="11"/>
        <color theme="1"/>
        <rFont val="Calibri"/>
        <family val="2"/>
        <scheme val="minor"/>
      </rPr>
      <t>Statut recette/apport</t>
    </r>
    <r>
      <rPr>
        <sz val="11"/>
        <color theme="1"/>
        <rFont val="Calibri"/>
        <family val="2"/>
        <scheme val="minor"/>
      </rPr>
      <t xml:space="preserve"> : choix selon menu déroulant (Recette/apport acquis, Réponse en attente, Dépôt à venir)</t>
    </r>
  </si>
  <si>
    <r>
      <rPr>
        <b/>
        <sz val="11"/>
        <color theme="1"/>
        <rFont val="Calibri"/>
        <family val="2"/>
        <scheme val="minor"/>
      </rPr>
      <t>Nature de financement</t>
    </r>
    <r>
      <rPr>
        <sz val="11"/>
        <color theme="1"/>
        <rFont val="Calibri"/>
        <family val="2"/>
        <scheme val="minor"/>
      </rPr>
      <t xml:space="preserve"> : choix selon menu déroulant (En nature, En numéraire)</t>
    </r>
  </si>
  <si>
    <t>La rubrique « Autres dépenses » du tableau ne doit être remplie qu’en cas d’impossibilité de choisir une catégorie de dépenses</t>
  </si>
  <si>
    <t>et il est nécessaire de donner plus d'explications dans la colonne "Précisions sur la nature de la dépense".</t>
  </si>
  <si>
    <t>Frais de bouche et location de salle</t>
  </si>
  <si>
    <r>
      <t xml:space="preserve">Frais de réception
</t>
    </r>
    <r>
      <rPr>
        <b/>
        <i/>
        <sz val="11"/>
        <color theme="4" tint="-0.499984740745262"/>
        <rFont val="Calibri"/>
        <family val="2"/>
        <scheme val="minor"/>
      </rPr>
      <t>Limités à 5000€ maximum par événement</t>
    </r>
  </si>
  <si>
    <t xml:space="preserve">nous vous invitons à consulter les documents ressources mis à votre disposition sur le site d’AMU via le lien suivant : </t>
  </si>
  <si>
    <t>Recettes et apports prévus :</t>
  </si>
  <si>
    <t>Le budget global du projet (dépenses et recettes) doit être équilibré</t>
  </si>
  <si>
    <t>Compléter pour chaque autre financeur:</t>
  </si>
  <si>
    <r>
      <rPr>
        <b/>
        <sz val="11"/>
        <rFont val="Calibri"/>
        <family val="2"/>
        <scheme val="minor"/>
      </rPr>
      <t>Montant en €</t>
    </r>
    <r>
      <rPr>
        <sz val="11"/>
        <rFont val="Calibri"/>
        <family val="2"/>
        <scheme val="minor"/>
      </rPr>
      <t xml:space="preserve">: </t>
    </r>
  </si>
  <si>
    <t>A noter : le financement A*Midex est mis à disposition sur une ligne budgétaire A*Midex dédiée (éOTP créé); pas de frais de gestion sur ce financement</t>
  </si>
  <si>
    <t>Total dépenses</t>
  </si>
  <si>
    <t>Total recettes</t>
  </si>
  <si>
    <t>FO-AMIDEX-20-Candidature budget</t>
  </si>
  <si>
    <t>Il s’agit du règlement A*Midex ainsi que les vade-mecum finances et ressources humaines.</t>
  </si>
  <si>
    <t>Le montant correspondant à l'aide attribuée par A*Midex est déjà pré-rempli à partir de l'onglet "Dépenses du projet"</t>
  </si>
  <si>
    <t xml:space="preserve">Gestionnaires financiers </t>
  </si>
  <si>
    <t xml:space="preserve">Le budget global englobe le financement demandé à A*Midex ainsi que les autres sources de financement du projet. </t>
  </si>
  <si>
    <t>Recettes hors ligne A*Midex</t>
  </si>
  <si>
    <t>Recettes/Apports partenaires sur ligne A*Midex</t>
  </si>
  <si>
    <t>Recette/Apport AMIDEX</t>
  </si>
  <si>
    <t>Recettes/Apports partenaires gérés sur ligne AMIDEX</t>
  </si>
  <si>
    <t>Post-doc</t>
  </si>
  <si>
    <t>Achats d’animaux</t>
  </si>
  <si>
    <t>Consommables</t>
  </si>
  <si>
    <t xml:space="preserve">Exemples </t>
  </si>
  <si>
    <t>Frais afférents liés à la mobilité internationale (visas)</t>
  </si>
  <si>
    <t>Transport et hébergement des personnes</t>
  </si>
  <si>
    <t>2023</t>
  </si>
  <si>
    <t>2024</t>
  </si>
  <si>
    <t>2025</t>
  </si>
  <si>
    <t>2026</t>
  </si>
  <si>
    <t>2027</t>
  </si>
  <si>
    <t>2028</t>
  </si>
  <si>
    <t>2029</t>
  </si>
  <si>
    <t>2030</t>
  </si>
  <si>
    <t>2031</t>
  </si>
  <si>
    <t>2032</t>
  </si>
  <si>
    <t>Nature de la participation financière</t>
  </si>
  <si>
    <t>Budget global (Recettes)</t>
  </si>
  <si>
    <t>Frais de gestion</t>
  </si>
  <si>
    <t>Fonctionnement (hors frais de gestion)</t>
  </si>
  <si>
    <r>
      <t xml:space="preserve">Budget indiqué TTC </t>
    </r>
    <r>
      <rPr>
        <i/>
        <sz val="12"/>
        <color theme="1"/>
        <rFont val="Calibri"/>
        <family val="2"/>
        <scheme val="minor"/>
      </rPr>
      <t>(rappel, pour les projets de recherche HT=TTC)</t>
    </r>
  </si>
  <si>
    <t xml:space="preserve">Référent administratif du projet </t>
  </si>
  <si>
    <t xml:space="preserve">Frais de gestion </t>
  </si>
  <si>
    <r>
      <t xml:space="preserve">Cette annexe financière  comprend trois onglets </t>
    </r>
    <r>
      <rPr>
        <b/>
        <sz val="11"/>
        <color theme="1"/>
        <rFont val="Calibri"/>
        <family val="2"/>
        <scheme val="minor"/>
      </rPr>
      <t>à compléter par vos soins</t>
    </r>
    <r>
      <rPr>
        <sz val="11"/>
        <color theme="1"/>
        <rFont val="Calibri"/>
        <family val="2"/>
        <scheme val="minor"/>
      </rPr>
      <t xml:space="preserve"> : </t>
    </r>
  </si>
  <si>
    <t>Ongler 5 :</t>
  </si>
  <si>
    <t>05-Dépenses du projet par les partenaires</t>
  </si>
  <si>
    <t xml:space="preserve">03-Budget global - recettes </t>
  </si>
  <si>
    <t>04-Dépenses du projet - partie A*Midex</t>
  </si>
  <si>
    <t>Apports partenaires sur ligne A*Midex</t>
  </si>
  <si>
    <t>Dépenses hors ligne A*Midex</t>
  </si>
  <si>
    <t>Recette part
AMIDEX</t>
  </si>
  <si>
    <t>Frais de gestion du partenaires - à préciser</t>
  </si>
  <si>
    <t>Catégorie_FG</t>
  </si>
  <si>
    <t>FG</t>
  </si>
  <si>
    <t xml:space="preserve">Catégorie de dépenses en frais de gestion </t>
  </si>
  <si>
    <t>résumé des dépenses par masse</t>
  </si>
  <si>
    <t>Résumé des dépenses par masse</t>
  </si>
  <si>
    <t>Dépenses sur ligne A*Midex des recettes</t>
  </si>
  <si>
    <t>Le tableau se complète automatiquement à partir des onglets "Dépenses"</t>
  </si>
  <si>
    <t>Ce tableau se complète automatiquement à partir des onglets "Dépenses"</t>
  </si>
  <si>
    <t>…</t>
  </si>
  <si>
    <t>Total financement géré sur ligne A*Midex 
Budget indiqué TTC (rappel, pour les projets de recherche HT=TTC)</t>
  </si>
  <si>
    <t>03-Budget global</t>
  </si>
  <si>
    <t xml:space="preserve">- Dans la colonne orange indiquer les apports ou recettes externes qui seront gérés par les partenaires </t>
  </si>
  <si>
    <t>04-Dépenses du projet</t>
  </si>
  <si>
    <t>Dans le tableau "frais de gestion" indiquer pour chaque partenaire le montant de frais de gestion à valoriser dans le projet</t>
  </si>
  <si>
    <t>Dépenses partenaires (Fonctionnement, Investissement et Masse salariale) :</t>
  </si>
  <si>
    <t xml:space="preserve">Onglet 5 : </t>
  </si>
  <si>
    <t>05-Dépenses du projet</t>
  </si>
  <si>
    <t>Dépenses du projet A*Midex (Fonctionnement, Investissement et Masse salariale) :</t>
  </si>
  <si>
    <t>Frais de gestion du partenaire AMU/PVM 21%</t>
  </si>
  <si>
    <t>Frais de gestion du partenaire CNRS 20%</t>
  </si>
  <si>
    <t>Frais de gestion du partenaire INSERM 20%</t>
  </si>
  <si>
    <t>Frais de missions (déplacements, hébergements…)</t>
  </si>
  <si>
    <t>Prestations de service EXTERNES de communication</t>
  </si>
  <si>
    <t>Prestations de service EXTERNES d'études  et de recherches</t>
  </si>
  <si>
    <t>Prestations de service EXTERNES en informatique</t>
  </si>
  <si>
    <t>Prestations de service INTERNES (à préciser)</t>
  </si>
  <si>
    <t>En regle générale, le budget correspondant aux conventions de versement est à prévoir en fonctionnement même si l'utilisation est prévue pour un investissement ou une dépense de la masse salariale</t>
  </si>
  <si>
    <t xml:space="preserve">Contrat doctoral, contrat ad hoc 
</t>
  </si>
  <si>
    <r>
      <t xml:space="preserve">PERSONNEL
</t>
    </r>
    <r>
      <rPr>
        <b/>
        <i/>
        <sz val="26"/>
        <color theme="9" tint="-0.499984740745262"/>
        <rFont val="Calibri"/>
        <family val="2"/>
        <scheme val="minor"/>
      </rPr>
      <t xml:space="preserve">Estimation selon grilles AMU en vigueur au moment du lancement de l'appel à projets </t>
    </r>
  </si>
  <si>
    <t>à compléter pour les projets partenariaux uniquement - à supprimer si non nécéssaire</t>
  </si>
  <si>
    <r>
      <t>Attention :</t>
    </r>
    <r>
      <rPr>
        <sz val="11"/>
        <rFont val="Calibri"/>
        <family val="2"/>
        <scheme val="minor"/>
      </rPr>
      <t xml:space="preserve"> les stages étudiants ne font pas partie de la masse salariale, il convient de les prévoir dans la masse fonctionnement</t>
    </r>
  </si>
  <si>
    <t>Rappel : les dépenses indiquées doivent être éligibles selon le texte de cadrage de l'appel à projets et le réglement A*Midex</t>
  </si>
  <si>
    <t xml:space="preserve">Dépenses Partenaire 1 </t>
  </si>
  <si>
    <t>Dépenses Partenaire 2</t>
  </si>
  <si>
    <t>Dépenses Partenaire 3</t>
  </si>
  <si>
    <t>Dépenses Partenaire 4</t>
  </si>
  <si>
    <t>Dépenses Partenaire 5</t>
  </si>
  <si>
    <t>Nature de la dépense</t>
  </si>
  <si>
    <t>Dépenses Partenaire 22</t>
  </si>
  <si>
    <t>Frais de gestion (AMU/PVM 21%;  CNRS 20%; INSERM 20%)</t>
  </si>
  <si>
    <t>Sous-total</t>
  </si>
  <si>
    <t>Dépenses partenaire 1</t>
  </si>
  <si>
    <r>
      <t>Frais de mission</t>
    </r>
    <r>
      <rPr>
        <b/>
        <sz val="14"/>
        <color theme="4" tint="-0.499984740745262"/>
        <rFont val="Calibri"/>
        <family val="2"/>
        <scheme val="minor"/>
      </rPr>
      <t xml:space="preserve">
</t>
    </r>
    <r>
      <rPr>
        <b/>
        <i/>
        <sz val="14"/>
        <color theme="4" tint="-0.499984740745262"/>
        <rFont val="Calibri"/>
        <family val="2"/>
        <scheme val="minor"/>
      </rPr>
      <t>missions de l’équipe du projet et invités</t>
    </r>
  </si>
  <si>
    <r>
      <t>Prestations de service d'études et de recherches</t>
    </r>
    <r>
      <rPr>
        <b/>
        <sz val="14"/>
        <color theme="4" tint="-0.499984740745262"/>
        <rFont val="Calibri"/>
        <family val="2"/>
        <scheme val="minor"/>
      </rPr>
      <t xml:space="preserve">
</t>
    </r>
    <r>
      <rPr>
        <b/>
        <i/>
        <sz val="12"/>
        <color theme="4" tint="-0.499984740745262"/>
        <rFont val="Calibri"/>
        <family val="2"/>
        <scheme val="minor"/>
      </rPr>
      <t xml:space="preserve">En général, prestations externes limitées à 15% du budget </t>
    </r>
  </si>
  <si>
    <r>
      <t xml:space="preserve">Ordinateurs à destiation scientifique ou pédagogique </t>
    </r>
    <r>
      <rPr>
        <sz val="11"/>
        <color rgb="FFFF0000"/>
        <rFont val="Calibri"/>
        <family val="2"/>
        <scheme val="minor"/>
      </rPr>
      <t>(prix unitaire supérieur ou égal à 400€ HT)</t>
    </r>
  </si>
  <si>
    <t>- Dans la colonne bleue indiquer les recettes qui seront gérés par la structure du ou de la responsable de projet (sur ligne budgétaire A*Midex)</t>
  </si>
  <si>
    <t>Il est nécessaire préciser les dépenses dans la colonne "Nature de la dépense". Vous pouvez préciser le type de dépenses et la durée, les bénéficiaires, la quantité, l'usage, l'objectif scientifique auquel la dépense est rattachée, etc.</t>
  </si>
  <si>
    <t>Indique le nom du financeur ou partenaire pour chaque colonne "dépenses partenaires"</t>
  </si>
  <si>
    <t>coût mensuel total (coût employeur) à partir du  01/01/2024 = 2994 €</t>
  </si>
  <si>
    <t>coût mensuel total (coût employeur) à partir du  01/01/2025l = 3136 €</t>
  </si>
  <si>
    <t>coût mensuel total (coût employeur) à partir du   01/01/2026 = 3279 €</t>
  </si>
  <si>
    <r>
      <t xml:space="preserve">Personnel d'enseignement
</t>
    </r>
    <r>
      <rPr>
        <i/>
        <sz val="14"/>
        <color theme="9" tint="-0.499984740745262"/>
        <rFont val="Calibri"/>
        <family val="2"/>
        <scheme val="minor"/>
      </rPr>
      <t>HCC - EQS - vacations - conférenciers</t>
    </r>
  </si>
  <si>
    <r>
      <rPr>
        <b/>
        <sz val="11"/>
        <color theme="1"/>
        <rFont val="Calibri"/>
        <family val="2"/>
        <scheme val="minor"/>
      </rPr>
      <t>En savoir + (contrats étudiants, professeurs invités, apprentissage…)</t>
    </r>
    <r>
      <rPr>
        <sz val="11"/>
        <color theme="1"/>
        <rFont val="Calibri"/>
        <family val="2"/>
        <scheme val="minor"/>
      </rPr>
      <t xml:space="preserve"> : consultez le Guide RH Amidex : https://procedures.univ-amu.fr/amidex </t>
    </r>
  </si>
  <si>
    <r>
      <t xml:space="preserve">support personnel (BIATSS)
</t>
    </r>
    <r>
      <rPr>
        <i/>
        <sz val="14"/>
        <color theme="9" tint="-0.499984740745262"/>
        <rFont val="Calibri"/>
        <family val="2"/>
        <scheme val="minor"/>
      </rPr>
      <t>Le grade et l'expérience étant inconnus avant l'embauche, estimation moyenne au 5ème rang incluant la prime.</t>
    </r>
  </si>
  <si>
    <r>
      <t xml:space="preserve">Matériels audiovisuels
</t>
    </r>
    <r>
      <rPr>
        <b/>
        <i/>
        <sz val="11"/>
        <color theme="5" tint="-0.249977111117893"/>
        <rFont val="Calibri"/>
        <family val="2"/>
        <scheme val="minor"/>
      </rPr>
      <t>Prix unitaire supérieur à 400€ HT</t>
    </r>
  </si>
  <si>
    <t>Nom du/ de la responsable scientifique et technique du projet</t>
  </si>
  <si>
    <t>Dépenses des recettes obtenues sur ligne A*Midex</t>
  </si>
  <si>
    <t>Masquer ou supprimer les colonnes ou lignes non nécéssaires ou vide
Imprimer le budget suffisament grand pour être lisibile (en format paysage par exemple)</t>
  </si>
  <si>
    <t>Version du 05/04/2023</t>
  </si>
  <si>
    <t xml:space="preserve">HCC et EQS : Taux horaire (coût total) pour les enseignants-chercheurs d'AMU : 45,68€
Vacations d'enseignement (intervenants extérieurs) : Taux horaire (coût total) : 61,77€. 
Conférenciers : 150€ à 250€ bruts                                                                                                                                                                                                                                                                              EQS pour "Conceptualisation et développement de nouveaux enseignements ou de pratiques pédagogiques innovantes" au taux de 1,5 - uniquement l'année de la conception.
EQS pour "formation" : la formation des enseignants dans le cadre du projet amidex - si le cadrage de l'AAP le prévoit - ouvrira droit à une équivalence de service (EQS) correspondant à la moitié de la durée de la formation, avec un maximum de 18h de formation par enseignant, soit un maximum de 9h d'EQS. </t>
  </si>
  <si>
    <t>ARTF (assistant technicien), coût mensuel total (coût employeur) = 2 816 €</t>
  </si>
  <si>
    <t>TECH (technicien) , coût mensuel total (coût employeur) = 2 880 €</t>
  </si>
  <si>
    <t>ASI (assistant ingénieur), coût mensuel total (coût employeur) = 3 414 €</t>
  </si>
  <si>
    <t>IGE (ingénieur d'étude), coût mensuel total (coût employeur) = 3 662 €</t>
  </si>
  <si>
    <t>IGR (ingénieur de recherche), coût mensuel total (coût employeur)  = 4 641 €</t>
  </si>
  <si>
    <t>coût mensuel total (coût employeur) à partir du  01/01/2023 = 2958 €</t>
  </si>
  <si>
    <t>coût mensuel total (coût employeur) à partir du 01/07/2023 = 4801 €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</si>
</sst>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_-;\-* #,##0.00_-;_-* &quot;-&quot;??_-;_-@_-"/>
    <numFmt numFmtId="165" formatCode="_-* #,##0_-;\-* #,##0_-;_-* &quot;-&quot;??_-;_-@_-"/>
    <numFmt numFmtId="166" formatCode="_-* #\ ##0_-;\-* #\ ##0_-;_-* &quot;-&quot;??_-;_-@_-"/>
    <numFmt numFmtId="167" formatCode="_-* #,##0\ &quot;€&quot;_-;\-* #,##0\ &quot;€&quot;_-;_-* &quot;-&quot;??\ &quot;€&quot;_-;_-@_-"/>
    <numFmt numFmtId="168" formatCode="#,##0\ &quot;€&quot;"/>
  </numFmts>
  <fonts count="47" x14ac:knownFonts="1">
    <font>
      <sz val="11"/>
      <color theme="1"/>
      <name val="Calibri"/>
      <family val="2"/>
      <scheme val="minor"/>
    </font>
    <font>
      <sz val="11"/>
      <color theme="1"/>
      <name val="Calibri"/>
      <family val="2"/>
      <scheme val="minor"/>
    </font>
    <font>
      <sz val="11"/>
      <name val="Calibri"/>
      <family val="2"/>
      <scheme val="minor"/>
    </font>
    <font>
      <b/>
      <sz val="12"/>
      <color theme="1"/>
      <name val="Calibri"/>
      <family val="2"/>
      <scheme val="minor"/>
    </font>
    <font>
      <b/>
      <sz val="14"/>
      <name val="Calibri"/>
      <family val="2"/>
      <scheme val="minor"/>
    </font>
    <font>
      <b/>
      <sz val="11"/>
      <name val="Calibri"/>
      <family val="2"/>
      <scheme val="minor"/>
    </font>
    <font>
      <sz val="10"/>
      <name val="Arial"/>
      <family val="2"/>
    </font>
    <font>
      <b/>
      <sz val="16"/>
      <color theme="1"/>
      <name val="Calibri"/>
      <family val="2"/>
      <scheme val="minor"/>
    </font>
    <font>
      <sz val="16"/>
      <color theme="1"/>
      <name val="Calibri"/>
      <family val="2"/>
      <scheme val="minor"/>
    </font>
    <font>
      <i/>
      <u/>
      <sz val="11"/>
      <color theme="1"/>
      <name val="Calibri"/>
      <family val="2"/>
      <scheme val="minor"/>
    </font>
    <font>
      <b/>
      <sz val="48"/>
      <color theme="4" tint="-0.499984740745262"/>
      <name val="Calibri"/>
      <family val="2"/>
      <scheme val="minor"/>
    </font>
    <font>
      <b/>
      <sz val="16"/>
      <color theme="4" tint="-0.499984740745262"/>
      <name val="Calibri"/>
      <family val="2"/>
      <scheme val="minor"/>
    </font>
    <font>
      <b/>
      <sz val="16"/>
      <color theme="5" tint="-0.249977111117893"/>
      <name val="Calibri"/>
      <family val="2"/>
      <scheme val="minor"/>
    </font>
    <font>
      <b/>
      <sz val="48"/>
      <color theme="5" tint="-0.249977111117893"/>
      <name val="Calibri"/>
      <family val="2"/>
      <scheme val="minor"/>
    </font>
    <font>
      <b/>
      <i/>
      <sz val="11"/>
      <color theme="4" tint="-0.499984740745262"/>
      <name val="Calibri"/>
      <family val="2"/>
      <scheme val="minor"/>
    </font>
    <font>
      <b/>
      <i/>
      <sz val="11"/>
      <color theme="5" tint="-0.249977111117893"/>
      <name val="Calibri"/>
      <family val="2"/>
      <scheme val="minor"/>
    </font>
    <font>
      <sz val="11"/>
      <color rgb="FFFF0000"/>
      <name val="Calibri"/>
      <family val="2"/>
      <scheme val="minor"/>
    </font>
    <font>
      <b/>
      <sz val="11"/>
      <color theme="1"/>
      <name val="Calibri"/>
      <family val="2"/>
      <scheme val="minor"/>
    </font>
    <font>
      <b/>
      <sz val="20"/>
      <name val="Calibri"/>
      <family val="2"/>
      <scheme val="minor"/>
    </font>
    <font>
      <i/>
      <sz val="11"/>
      <color theme="4" tint="-0.249977111117893"/>
      <name val="Calibri"/>
      <family val="2"/>
      <scheme val="minor"/>
    </font>
    <font>
      <b/>
      <sz val="14"/>
      <color theme="1"/>
      <name val="Calibri"/>
      <family val="2"/>
      <scheme val="minor"/>
    </font>
    <font>
      <b/>
      <sz val="36"/>
      <color theme="1"/>
      <name val="Calibri"/>
      <family val="2"/>
      <scheme val="minor"/>
    </font>
    <font>
      <sz val="12"/>
      <name val="Calibri"/>
      <family val="2"/>
      <scheme val="minor"/>
    </font>
    <font>
      <b/>
      <sz val="20"/>
      <color theme="1"/>
      <name val="Calibri"/>
      <family val="2"/>
      <scheme val="minor"/>
    </font>
    <font>
      <b/>
      <sz val="28"/>
      <color theme="1"/>
      <name val="Calibri"/>
      <family val="2"/>
      <scheme val="minor"/>
    </font>
    <font>
      <i/>
      <sz val="10"/>
      <color theme="1"/>
      <name val="Calibri"/>
      <family val="2"/>
      <scheme val="minor"/>
    </font>
    <font>
      <sz val="11"/>
      <name val="Calibri"/>
      <family val="2"/>
      <scheme val="minor"/>
    </font>
    <font>
      <sz val="9"/>
      <color theme="1"/>
      <name val="Calibri"/>
      <family val="2"/>
      <scheme val="minor"/>
    </font>
    <font>
      <b/>
      <u/>
      <sz val="11"/>
      <color theme="1"/>
      <name val="Calibri"/>
      <family val="2"/>
      <scheme val="minor"/>
    </font>
    <font>
      <b/>
      <sz val="48"/>
      <color theme="9" tint="-0.499984740745262"/>
      <name val="Calibri"/>
      <family val="2"/>
      <scheme val="minor"/>
    </font>
    <font>
      <b/>
      <sz val="16"/>
      <color theme="9" tint="-0.499984740745262"/>
      <name val="Calibri"/>
      <family val="2"/>
      <scheme val="minor"/>
    </font>
    <font>
      <i/>
      <sz val="14"/>
      <color theme="9" tint="-0.499984740745262"/>
      <name val="Calibri"/>
      <family val="2"/>
      <scheme val="minor"/>
    </font>
    <font>
      <b/>
      <sz val="14"/>
      <color theme="4" tint="-0.499984740745262"/>
      <name val="Calibri"/>
      <family val="2"/>
      <scheme val="minor"/>
    </font>
    <font>
      <b/>
      <i/>
      <sz val="14"/>
      <color theme="4" tint="-0.499984740745262"/>
      <name val="Calibri"/>
      <family val="2"/>
      <scheme val="minor"/>
    </font>
    <font>
      <sz val="14"/>
      <color theme="1"/>
      <name val="Calibri"/>
      <family val="2"/>
      <scheme val="minor"/>
    </font>
    <font>
      <b/>
      <i/>
      <sz val="11"/>
      <color rgb="FFFF0000"/>
      <name val="Calibri"/>
      <family val="2"/>
      <scheme val="minor"/>
    </font>
    <font>
      <b/>
      <sz val="11"/>
      <color theme="0"/>
      <name val="Calibri"/>
      <family val="2"/>
      <scheme val="minor"/>
    </font>
    <font>
      <i/>
      <sz val="12"/>
      <color theme="1"/>
      <name val="Calibri"/>
      <family val="2"/>
      <scheme val="minor"/>
    </font>
    <font>
      <sz val="10"/>
      <name val="Calibri"/>
      <family val="2"/>
      <scheme val="minor"/>
    </font>
    <font>
      <b/>
      <sz val="16"/>
      <name val="Calibri"/>
      <family val="2"/>
      <scheme val="minor"/>
    </font>
    <font>
      <b/>
      <i/>
      <sz val="12"/>
      <color theme="9" tint="-0.249977111117893"/>
      <name val="Calibri"/>
      <family val="2"/>
      <scheme val="minor"/>
    </font>
    <font>
      <b/>
      <i/>
      <sz val="26"/>
      <color theme="9" tint="-0.499984740745262"/>
      <name val="Calibri"/>
      <family val="2"/>
      <scheme val="minor"/>
    </font>
    <font>
      <b/>
      <sz val="11"/>
      <color rgb="FFFF0000"/>
      <name val="Calibri"/>
      <family val="2"/>
      <scheme val="minor"/>
    </font>
    <font>
      <b/>
      <i/>
      <sz val="12"/>
      <color theme="4" tint="-0.499984740745262"/>
      <name val="Calibri"/>
      <family val="2"/>
      <scheme val="minor"/>
    </font>
    <font>
      <b/>
      <sz val="12"/>
      <name val="Calibri"/>
      <family val="2"/>
      <scheme val="minor"/>
    </font>
    <font>
      <i/>
      <sz val="11"/>
      <name val="Calibri"/>
      <family val="2"/>
      <scheme val="minor"/>
    </font>
    <font>
      <i/>
      <sz val="11"/>
      <color theme="1"/>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gray0625">
        <bgColor theme="4" tint="0.79998168889431442"/>
      </patternFill>
    </fill>
    <fill>
      <patternFill patternType="gray0625">
        <bgColor theme="9" tint="0.79995117038483843"/>
      </patternFill>
    </fill>
    <fill>
      <patternFill patternType="solid">
        <fgColor theme="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79995117038483843"/>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7"/>
      </left>
      <right style="thin">
        <color theme="7"/>
      </right>
      <top style="thin">
        <color theme="7"/>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6"/>
      </left>
      <right/>
      <top style="thin">
        <color theme="6"/>
      </top>
      <bottom/>
      <diagonal/>
    </border>
    <border>
      <left style="thin">
        <color theme="6"/>
      </left>
      <right style="thin">
        <color theme="6"/>
      </right>
      <top style="thin">
        <color theme="6"/>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xf numFmtId="164" fontId="1" fillId="0" borderId="0" applyFont="0" applyFill="0" applyBorder="0" applyAlignment="0" applyProtection="0"/>
    <xf numFmtId="0" fontId="6" fillId="0" borderId="0"/>
    <xf numFmtId="9" fontId="1" fillId="0" borderId="0" applyFont="0" applyFill="0" applyBorder="0" applyAlignment="0" applyProtection="0"/>
    <xf numFmtId="44" fontId="1" fillId="0" borderId="0" applyFont="0" applyFill="0" applyBorder="0" applyAlignment="0" applyProtection="0"/>
  </cellStyleXfs>
  <cellXfs count="210">
    <xf numFmtId="0" fontId="0" fillId="0" borderId="0" xfId="0"/>
    <xf numFmtId="0" fontId="0" fillId="0" borderId="0" xfId="0" applyAlignment="1">
      <alignment horizontal="left" vertical="center" wrapText="1"/>
    </xf>
    <xf numFmtId="165" fontId="2" fillId="0" borderId="0" xfId="1" applyNumberFormat="1"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165" fontId="2" fillId="0" borderId="0" xfId="1" applyNumberFormat="1" applyFont="1" applyFill="1" applyBorder="1" applyAlignment="1" applyProtection="1">
      <alignment horizontal="center" vertical="center" wrapText="1"/>
      <protection locked="0"/>
    </xf>
    <xf numFmtId="0" fontId="0" fillId="0" borderId="4" xfId="0" applyFont="1" applyBorder="1" applyAlignment="1">
      <alignment horizontal="left" vertical="center" wrapText="1"/>
    </xf>
    <xf numFmtId="0" fontId="0" fillId="5" borderId="0" xfId="0" applyFill="1"/>
    <xf numFmtId="0" fontId="8" fillId="0" borderId="0" xfId="0" applyFont="1" applyAlignment="1">
      <alignment horizontal="center" vertical="center" wrapText="1"/>
    </xf>
    <xf numFmtId="0" fontId="9" fillId="0" borderId="0" xfId="0" applyFont="1"/>
    <xf numFmtId="0" fontId="11" fillId="2" borderId="0" xfId="0" applyFont="1" applyFill="1" applyAlignment="1">
      <alignment horizontal="center" vertical="center" wrapText="1"/>
    </xf>
    <xf numFmtId="0" fontId="12" fillId="4" borderId="0" xfId="0" applyFont="1" applyFill="1" applyAlignment="1">
      <alignment horizontal="center" vertical="center" wrapText="1"/>
    </xf>
    <xf numFmtId="0" fontId="19" fillId="0" borderId="0" xfId="0" applyFont="1"/>
    <xf numFmtId="0" fontId="0" fillId="3" borderId="0" xfId="0" applyFill="1"/>
    <xf numFmtId="0" fontId="0" fillId="0" borderId="0" xfId="0" applyFill="1"/>
    <xf numFmtId="0" fontId="0" fillId="0" borderId="0" xfId="0" applyFont="1"/>
    <xf numFmtId="0" fontId="0" fillId="0" borderId="0" xfId="0" applyFill="1" applyAlignment="1">
      <alignment horizontal="left" vertical="center" wrapText="1"/>
    </xf>
    <xf numFmtId="0" fontId="22" fillId="0" borderId="0" xfId="0" applyFont="1" applyFill="1" applyBorder="1" applyAlignment="1" applyProtection="1">
      <alignment horizontal="left" vertical="center" wrapText="1"/>
      <protection locked="0"/>
    </xf>
    <xf numFmtId="0" fontId="0" fillId="10" borderId="0" xfId="0" applyFill="1"/>
    <xf numFmtId="0" fontId="19" fillId="3" borderId="0" xfId="0" applyFont="1" applyFill="1" applyBorder="1" applyAlignment="1"/>
    <xf numFmtId="0" fontId="19" fillId="3" borderId="0" xfId="0" applyFont="1" applyFill="1" applyBorder="1" applyAlignment="1">
      <alignment vertical="center"/>
    </xf>
    <xf numFmtId="0" fontId="0" fillId="7" borderId="5" xfId="0" applyFill="1" applyBorder="1"/>
    <xf numFmtId="0" fontId="0" fillId="7" borderId="6" xfId="0" applyFill="1" applyBorder="1"/>
    <xf numFmtId="0" fontId="0" fillId="7" borderId="7" xfId="0" applyFill="1" applyBorder="1"/>
    <xf numFmtId="0" fontId="0" fillId="7" borderId="14" xfId="0" applyFill="1" applyBorder="1"/>
    <xf numFmtId="0" fontId="0" fillId="7" borderId="0" xfId="0" applyFill="1" applyBorder="1"/>
    <xf numFmtId="0" fontId="0" fillId="7" borderId="16" xfId="0" applyFill="1" applyBorder="1"/>
    <xf numFmtId="0" fontId="0" fillId="7" borderId="8" xfId="0" applyFill="1" applyBorder="1"/>
    <xf numFmtId="0" fontId="0" fillId="7" borderId="9" xfId="0" applyFill="1" applyBorder="1"/>
    <xf numFmtId="0" fontId="0" fillId="7" borderId="10" xfId="0" applyFill="1" applyBorder="1"/>
    <xf numFmtId="166" fontId="2" fillId="0" borderId="0" xfId="0" applyNumberFormat="1" applyFont="1" applyFill="1" applyAlignment="1" applyProtection="1">
      <alignment horizontal="left" vertical="center" wrapText="1"/>
      <protection hidden="1"/>
    </xf>
    <xf numFmtId="165" fontId="2" fillId="6" borderId="0" xfId="1" applyNumberFormat="1" applyFont="1" applyFill="1" applyAlignment="1" applyProtection="1">
      <alignment horizontal="center" vertical="center" wrapText="1"/>
      <protection hidden="1"/>
    </xf>
    <xf numFmtId="165" fontId="2" fillId="0" borderId="0" xfId="0" applyNumberFormat="1" applyFont="1" applyFill="1" applyAlignment="1" applyProtection="1">
      <alignment horizontal="center" vertical="center" wrapText="1"/>
      <protection hidden="1"/>
    </xf>
    <xf numFmtId="165" fontId="2" fillId="0" borderId="0" xfId="1" applyNumberFormat="1" applyFont="1" applyFill="1" applyAlignment="1" applyProtection="1">
      <alignment horizontal="center" vertical="center" wrapText="1"/>
      <protection hidden="1"/>
    </xf>
    <xf numFmtId="9" fontId="2" fillId="0" borderId="12" xfId="3" applyFont="1" applyFill="1" applyBorder="1" applyAlignment="1" applyProtection="1">
      <alignment horizontal="center" vertical="center" wrapText="1"/>
      <protection hidden="1"/>
    </xf>
    <xf numFmtId="9" fontId="2" fillId="0" borderId="11" xfId="3" applyFont="1" applyFill="1" applyBorder="1" applyAlignment="1" applyProtection="1">
      <alignment horizontal="center" vertical="center" wrapText="1"/>
      <protection hidden="1"/>
    </xf>
    <xf numFmtId="0" fontId="4" fillId="0" borderId="0" xfId="0" applyFont="1" applyFill="1" applyAlignment="1" applyProtection="1">
      <alignment horizontal="left" vertical="center" wrapText="1"/>
      <protection hidden="1"/>
    </xf>
    <xf numFmtId="0" fontId="2" fillId="0" borderId="0" xfId="0" applyFont="1" applyFill="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left" vertical="center" wrapText="1"/>
      <protection locked="0"/>
    </xf>
    <xf numFmtId="167" fontId="0" fillId="0" borderId="0" xfId="4" applyNumberFormat="1" applyFont="1" applyProtection="1">
      <protection locked="0"/>
    </xf>
    <xf numFmtId="0" fontId="0" fillId="0" borderId="0" xfId="0" applyAlignment="1" applyProtection="1">
      <alignment horizontal="center" vertical="center" wrapText="1"/>
      <protection locked="0"/>
    </xf>
    <xf numFmtId="0" fontId="0" fillId="0" borderId="0" xfId="0" applyBorder="1" applyProtection="1">
      <protection locked="0"/>
    </xf>
    <xf numFmtId="0" fontId="0" fillId="0" borderId="13" xfId="0" applyFill="1" applyBorder="1" applyAlignment="1" applyProtection="1">
      <alignment horizontal="left" vertical="center" wrapText="1"/>
      <protection locked="0"/>
    </xf>
    <xf numFmtId="0" fontId="17" fillId="0" borderId="13" xfId="0" applyFont="1" applyFill="1" applyBorder="1" applyAlignment="1" applyProtection="1">
      <alignment vertical="center"/>
      <protection locked="0"/>
    </xf>
    <xf numFmtId="0" fontId="0" fillId="8" borderId="3" xfId="0" applyFill="1" applyBorder="1" applyProtection="1">
      <protection locked="0"/>
    </xf>
    <xf numFmtId="0" fontId="0" fillId="8" borderId="2" xfId="0" applyFill="1" applyBorder="1" applyProtection="1">
      <protection locked="0"/>
    </xf>
    <xf numFmtId="165" fontId="2" fillId="8" borderId="0" xfId="1" applyNumberFormat="1" applyFont="1" applyFill="1" applyAlignment="1" applyProtection="1">
      <alignment horizontal="center" vertical="center" wrapText="1"/>
      <protection hidden="1"/>
    </xf>
    <xf numFmtId="165" fontId="2" fillId="7" borderId="0" xfId="1" applyNumberFormat="1" applyFont="1" applyFill="1" applyAlignment="1" applyProtection="1">
      <alignment horizontal="left" vertical="center" wrapText="1"/>
      <protection hidden="1"/>
    </xf>
    <xf numFmtId="165" fontId="2" fillId="11" borderId="0" xfId="1" applyNumberFormat="1" applyFont="1" applyFill="1" applyAlignment="1" applyProtection="1">
      <alignment horizontal="center" vertical="center" wrapText="1"/>
      <protection hidden="1"/>
    </xf>
    <xf numFmtId="165" fontId="2" fillId="8" borderId="0" xfId="0" applyNumberFormat="1" applyFont="1" applyFill="1" applyAlignment="1" applyProtection="1">
      <alignment horizontal="center" vertical="center" wrapText="1"/>
      <protection hidden="1"/>
    </xf>
    <xf numFmtId="0" fontId="2" fillId="0" borderId="0" xfId="0" applyFont="1" applyFill="1" applyAlignment="1" applyProtection="1">
      <alignment horizontal="left" vertical="center"/>
      <protection locked="0"/>
    </xf>
    <xf numFmtId="0" fontId="28" fillId="0" borderId="0" xfId="0" applyFont="1"/>
    <xf numFmtId="0" fontId="25" fillId="0" borderId="0" xfId="0" applyFont="1"/>
    <xf numFmtId="0" fontId="17" fillId="0" borderId="0" xfId="0" applyFont="1" applyFill="1"/>
    <xf numFmtId="165" fontId="2" fillId="0" borderId="0" xfId="1" applyNumberFormat="1" applyFont="1" applyFill="1" applyAlignment="1" applyProtection="1">
      <alignment horizontal="left" vertical="center" wrapText="1"/>
      <protection locked="0"/>
    </xf>
    <xf numFmtId="165" fontId="2" fillId="8" borderId="0" xfId="1" applyNumberFormat="1" applyFont="1" applyFill="1" applyAlignment="1" applyProtection="1">
      <alignment horizontal="center" vertical="center" wrapText="1"/>
      <protection locked="0"/>
    </xf>
    <xf numFmtId="0" fontId="2" fillId="7" borderId="0" xfId="0" applyFont="1" applyFill="1" applyAlignment="1" applyProtection="1">
      <alignment horizontal="left" vertical="center" wrapText="1"/>
      <protection locked="0"/>
    </xf>
    <xf numFmtId="165" fontId="2" fillId="0" borderId="0" xfId="1" applyNumberFormat="1" applyFont="1" applyFill="1" applyAlignment="1" applyProtection="1">
      <alignment horizontal="left" vertical="center" wrapText="1"/>
      <protection hidden="1"/>
    </xf>
    <xf numFmtId="0" fontId="20" fillId="7" borderId="15" xfId="0" applyFont="1" applyFill="1" applyBorder="1" applyAlignment="1" applyProtection="1">
      <alignment vertical="center"/>
      <protection hidden="1"/>
    </xf>
    <xf numFmtId="0" fontId="3" fillId="8" borderId="1" xfId="0" applyFont="1" applyFill="1" applyBorder="1" applyAlignment="1" applyProtection="1">
      <alignment horizontal="left" vertical="center"/>
      <protection hidden="1"/>
    </xf>
    <xf numFmtId="0" fontId="17" fillId="7" borderId="13" xfId="0" applyFont="1" applyFill="1" applyBorder="1" applyAlignment="1" applyProtection="1">
      <alignment vertical="center"/>
      <protection hidden="1"/>
    </xf>
    <xf numFmtId="0" fontId="0" fillId="7" borderId="13" xfId="0" applyFill="1" applyBorder="1" applyAlignment="1" applyProtection="1">
      <alignment horizontal="left" vertical="center" wrapText="1"/>
      <protection hidden="1"/>
    </xf>
    <xf numFmtId="0" fontId="2" fillId="8" borderId="0" xfId="1" applyNumberFormat="1" applyFont="1" applyFill="1" applyAlignment="1" applyProtection="1">
      <alignment horizontal="center" vertical="center" wrapText="1"/>
      <protection hidden="1"/>
    </xf>
    <xf numFmtId="0" fontId="16" fillId="0" borderId="0" xfId="0" applyFont="1"/>
    <xf numFmtId="0" fontId="2" fillId="0" borderId="0" xfId="0" applyFont="1"/>
    <xf numFmtId="0" fontId="5" fillId="0" borderId="0" xfId="0" applyFont="1"/>
    <xf numFmtId="165" fontId="2" fillId="0" borderId="0" xfId="1" applyNumberFormat="1" applyFont="1" applyFill="1" applyBorder="1" applyAlignment="1">
      <alignment horizontal="center" vertical="center" wrapText="1"/>
    </xf>
    <xf numFmtId="0" fontId="0" fillId="0" borderId="0" xfId="0" applyFill="1" applyBorder="1"/>
    <xf numFmtId="0" fontId="2" fillId="0" borderId="0" xfId="0" applyFont="1" applyFill="1" applyBorder="1" applyAlignment="1">
      <alignment horizontal="center" vertical="center" wrapText="1"/>
    </xf>
    <xf numFmtId="0" fontId="0" fillId="0" borderId="0" xfId="0" applyFill="1" applyProtection="1">
      <protection locked="0"/>
    </xf>
    <xf numFmtId="0" fontId="16" fillId="0" borderId="0" xfId="0" applyFont="1" applyFill="1" applyAlignment="1" applyProtection="1">
      <alignment horizontal="left" vertical="center" wrapText="1"/>
      <protection hidden="1"/>
    </xf>
    <xf numFmtId="167" fontId="16" fillId="0" borderId="0" xfId="4" applyNumberFormat="1" applyFont="1" applyFill="1" applyProtection="1">
      <protection hidden="1"/>
    </xf>
    <xf numFmtId="0" fontId="0" fillId="0" borderId="0" xfId="0" applyFill="1" applyProtection="1">
      <protection hidden="1"/>
    </xf>
    <xf numFmtId="167" fontId="0" fillId="0" borderId="0" xfId="4" applyNumberFormat="1" applyFont="1" applyFill="1" applyProtection="1">
      <protection hidden="1"/>
    </xf>
    <xf numFmtId="0" fontId="2" fillId="0" borderId="0" xfId="0" quotePrefix="1" applyFont="1" applyFill="1" applyAlignment="1" applyProtection="1">
      <alignment horizontal="left" vertical="center"/>
      <protection hidden="1"/>
    </xf>
    <xf numFmtId="0" fontId="2" fillId="0" borderId="0" xfId="0" applyFont="1" applyFill="1" applyProtection="1">
      <protection locked="0"/>
    </xf>
    <xf numFmtId="0" fontId="2" fillId="0" borderId="0" xfId="0" applyFont="1" applyFill="1" applyAlignment="1" applyProtection="1">
      <alignment horizontal="left" vertical="center" wrapText="1"/>
      <protection hidden="1"/>
    </xf>
    <xf numFmtId="167" fontId="2" fillId="0" borderId="0" xfId="4" applyNumberFormat="1" applyFont="1" applyFill="1" applyProtection="1">
      <protection hidden="1"/>
    </xf>
    <xf numFmtId="0" fontId="2" fillId="0" borderId="0" xfId="0" applyFont="1" applyFill="1" applyProtection="1">
      <protection hidden="1"/>
    </xf>
    <xf numFmtId="0" fontId="17" fillId="0" borderId="0" xfId="0" applyFont="1"/>
    <xf numFmtId="165" fontId="5" fillId="0" borderId="0" xfId="0" applyNumberFormat="1" applyFont="1" applyFill="1" applyAlignment="1" applyProtection="1">
      <alignment horizontal="left" vertical="center"/>
      <protection hidden="1"/>
    </xf>
    <xf numFmtId="0" fontId="2" fillId="0" borderId="0" xfId="0" applyFont="1" applyFill="1" applyAlignment="1" applyProtection="1">
      <alignment horizontal="center" vertical="center" wrapText="1"/>
      <protection hidden="1"/>
    </xf>
    <xf numFmtId="0" fontId="27" fillId="0" borderId="0" xfId="0" applyFont="1"/>
    <xf numFmtId="167" fontId="0" fillId="8" borderId="13" xfId="4" applyNumberFormat="1" applyFont="1" applyFill="1" applyBorder="1" applyAlignment="1" applyProtection="1">
      <alignment horizontal="center" vertical="center" wrapText="1"/>
      <protection hidden="1"/>
    </xf>
    <xf numFmtId="165" fontId="2" fillId="4" borderId="0" xfId="1" applyNumberFormat="1" applyFont="1" applyFill="1" applyAlignment="1" applyProtection="1">
      <alignment horizontal="left" vertical="center" wrapText="1"/>
      <protection locked="0"/>
    </xf>
    <xf numFmtId="0" fontId="5" fillId="0" borderId="0" xfId="0" applyFont="1" applyFill="1" applyAlignment="1" applyProtection="1">
      <alignment horizontal="left" vertical="center"/>
      <protection hidden="1"/>
    </xf>
    <xf numFmtId="0" fontId="0" fillId="0" borderId="0" xfId="0" applyBorder="1" applyAlignment="1">
      <alignment vertical="center"/>
    </xf>
    <xf numFmtId="0" fontId="30" fillId="5" borderId="0" xfId="0" applyFont="1" applyFill="1" applyAlignment="1">
      <alignment horizontal="center" vertical="center" wrapText="1"/>
    </xf>
    <xf numFmtId="0" fontId="0" fillId="0" borderId="0" xfId="0" applyAlignment="1">
      <alignment horizontal="left" vertical="center" indent="1"/>
    </xf>
    <xf numFmtId="0" fontId="0" fillId="2" borderId="0" xfId="0" applyFill="1"/>
    <xf numFmtId="167" fontId="34" fillId="12" borderId="13" xfId="4" applyNumberFormat="1" applyFont="1" applyFill="1" applyBorder="1" applyAlignment="1" applyProtection="1">
      <alignment vertical="center"/>
      <protection hidden="1"/>
    </xf>
    <xf numFmtId="167" fontId="34" fillId="13" borderId="13" xfId="4" applyNumberFormat="1" applyFont="1" applyFill="1" applyBorder="1" applyAlignment="1" applyProtection="1">
      <alignment vertical="center"/>
      <protection hidden="1"/>
    </xf>
    <xf numFmtId="167" fontId="34" fillId="4" borderId="13" xfId="4" applyNumberFormat="1" applyFont="1" applyFill="1" applyBorder="1" applyAlignment="1" applyProtection="1">
      <alignment vertical="center"/>
      <protection locked="0"/>
    </xf>
    <xf numFmtId="167" fontId="34" fillId="7" borderId="13" xfId="4" applyNumberFormat="1" applyFont="1" applyFill="1" applyBorder="1" applyAlignment="1" applyProtection="1">
      <alignment vertical="center"/>
      <protection hidden="1"/>
    </xf>
    <xf numFmtId="167" fontId="20" fillId="11" borderId="13" xfId="4" applyNumberFormat="1" applyFont="1" applyFill="1" applyBorder="1" applyAlignment="1" applyProtection="1">
      <alignment horizontal="center" vertical="center"/>
      <protection hidden="1"/>
    </xf>
    <xf numFmtId="167" fontId="20" fillId="6" borderId="13" xfId="4" applyNumberFormat="1" applyFont="1" applyFill="1" applyBorder="1" applyAlignment="1" applyProtection="1">
      <alignment horizontal="center" vertical="center"/>
      <protection hidden="1"/>
    </xf>
    <xf numFmtId="167" fontId="20" fillId="15" borderId="13" xfId="4" applyNumberFormat="1" applyFont="1" applyFill="1" applyBorder="1" applyAlignment="1" applyProtection="1">
      <alignment horizontal="center" vertical="center"/>
      <protection hidden="1"/>
    </xf>
    <xf numFmtId="167" fontId="20" fillId="8" borderId="13" xfId="4" applyNumberFormat="1" applyFont="1" applyFill="1" applyBorder="1" applyAlignment="1" applyProtection="1">
      <alignment horizontal="center" vertical="center"/>
      <protection hidden="1"/>
    </xf>
    <xf numFmtId="167" fontId="34" fillId="4" borderId="13" xfId="4" applyNumberFormat="1" applyFont="1" applyFill="1" applyBorder="1" applyAlignment="1" applyProtection="1">
      <alignment horizontal="center" vertical="center"/>
      <protection hidden="1"/>
    </xf>
    <xf numFmtId="167" fontId="20" fillId="7" borderId="15" xfId="4" applyNumberFormat="1" applyFont="1" applyFill="1" applyBorder="1" applyAlignment="1" applyProtection="1">
      <alignment horizontal="center" vertical="center"/>
      <protection hidden="1"/>
    </xf>
    <xf numFmtId="0" fontId="35" fillId="0" borderId="3" xfId="0" applyFont="1" applyBorder="1" applyAlignment="1" applyProtection="1">
      <alignment horizontal="left" vertical="top" wrapText="1"/>
      <protection hidden="1"/>
    </xf>
    <xf numFmtId="0" fontId="7" fillId="3" borderId="0"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38" fillId="7" borderId="0" xfId="0" applyFont="1" applyFill="1" applyAlignment="1" applyProtection="1">
      <alignment horizontal="left" vertical="center" wrapText="1"/>
      <protection locked="0"/>
    </xf>
    <xf numFmtId="0" fontId="20" fillId="7" borderId="5" xfId="0" applyFont="1" applyFill="1" applyBorder="1" applyAlignment="1" applyProtection="1">
      <alignment vertical="center"/>
      <protection hidden="1"/>
    </xf>
    <xf numFmtId="0" fontId="0" fillId="8" borderId="13" xfId="0" applyFont="1" applyFill="1" applyBorder="1" applyAlignment="1" applyProtection="1">
      <alignment horizontal="center" vertical="center" wrapText="1"/>
      <protection hidden="1"/>
    </xf>
    <xf numFmtId="167" fontId="0" fillId="11" borderId="13" xfId="4" applyNumberFormat="1" applyFont="1" applyFill="1" applyBorder="1" applyAlignment="1" applyProtection="1">
      <alignment horizontal="center" vertical="center" wrapText="1"/>
      <protection hidden="1"/>
    </xf>
    <xf numFmtId="167" fontId="0" fillId="6" borderId="13" xfId="4" applyNumberFormat="1" applyFont="1" applyFill="1" applyBorder="1" applyAlignment="1" applyProtection="1">
      <alignment horizontal="center" vertical="center" wrapText="1"/>
      <protection hidden="1"/>
    </xf>
    <xf numFmtId="167" fontId="0" fillId="15" borderId="13" xfId="4" applyNumberFormat="1" applyFont="1" applyFill="1" applyBorder="1" applyAlignment="1" applyProtection="1">
      <alignment horizontal="center" vertical="center" wrapText="1"/>
      <protection hidden="1"/>
    </xf>
    <xf numFmtId="0" fontId="0" fillId="0" borderId="0" xfId="0" applyFont="1" applyProtection="1">
      <protection locked="0"/>
    </xf>
    <xf numFmtId="0" fontId="36" fillId="0" borderId="0" xfId="0" applyFont="1" applyFill="1" applyBorder="1" applyAlignment="1">
      <alignment horizontal="left" vertical="center" wrapText="1"/>
    </xf>
    <xf numFmtId="0" fontId="0" fillId="0" borderId="0" xfId="0" applyFont="1" applyFill="1" applyBorder="1"/>
    <xf numFmtId="167" fontId="34" fillId="2" borderId="13" xfId="4" applyNumberFormat="1" applyFont="1" applyFill="1" applyBorder="1" applyAlignment="1" applyProtection="1">
      <alignment vertical="center"/>
      <protection hidden="1"/>
    </xf>
    <xf numFmtId="165" fontId="2" fillId="0" borderId="0" xfId="0" applyNumberFormat="1" applyFont="1" applyFill="1" applyAlignment="1" applyProtection="1">
      <alignment horizontal="center" vertical="center" wrapText="1"/>
      <protection locked="0" hidden="1"/>
    </xf>
    <xf numFmtId="165" fontId="2" fillId="15" borderId="0" xfId="1" applyNumberFormat="1" applyFont="1" applyFill="1" applyAlignment="1" applyProtection="1">
      <alignment horizontal="center" vertical="center" wrapText="1"/>
      <protection locked="0" hidden="1"/>
    </xf>
    <xf numFmtId="165" fontId="26" fillId="0" borderId="0" xfId="1" applyNumberFormat="1" applyFont="1" applyFill="1" applyAlignment="1" applyProtection="1">
      <alignment horizontal="center" vertical="center" wrapText="1"/>
      <protection locked="0" hidden="1"/>
    </xf>
    <xf numFmtId="165" fontId="2" fillId="8" borderId="0" xfId="1" applyNumberFormat="1" applyFont="1" applyFill="1" applyAlignment="1" applyProtection="1">
      <alignment horizontal="center" vertical="center" wrapText="1"/>
      <protection locked="0" hidden="1"/>
    </xf>
    <xf numFmtId="166" fontId="2" fillId="0" borderId="0" xfId="0" applyNumberFormat="1" applyFont="1" applyFill="1" applyAlignment="1" applyProtection="1">
      <alignment horizontal="left" vertical="center" wrapText="1"/>
      <protection locked="0" hidden="1"/>
    </xf>
    <xf numFmtId="9" fontId="2" fillId="0" borderId="12" xfId="3" applyFont="1" applyFill="1" applyBorder="1" applyAlignment="1" applyProtection="1">
      <alignment horizontal="center" vertical="center" wrapText="1"/>
      <protection locked="0" hidden="1"/>
    </xf>
    <xf numFmtId="165" fontId="2" fillId="7" borderId="0" xfId="1" applyNumberFormat="1" applyFont="1" applyFill="1" applyAlignment="1" applyProtection="1">
      <alignment horizontal="left" vertical="center" wrapText="1"/>
      <protection locked="0" hidden="1"/>
    </xf>
    <xf numFmtId="0" fontId="4" fillId="0" borderId="0" xfId="0" applyFont="1" applyFill="1" applyAlignment="1" applyProtection="1">
      <alignment horizontal="left" vertical="center" wrapText="1"/>
      <protection locked="0" hidden="1"/>
    </xf>
    <xf numFmtId="165" fontId="2" fillId="15" borderId="0" xfId="0" applyNumberFormat="1" applyFont="1" applyFill="1" applyAlignment="1" applyProtection="1">
      <alignment horizontal="center" vertical="center" wrapText="1"/>
      <protection locked="0" hidden="1"/>
    </xf>
    <xf numFmtId="165" fontId="2" fillId="8" borderId="0" xfId="0" applyNumberFormat="1" applyFont="1" applyFill="1" applyAlignment="1" applyProtection="1">
      <alignment horizontal="center" vertical="center" wrapText="1"/>
      <protection locked="0" hidden="1"/>
    </xf>
    <xf numFmtId="165" fontId="2" fillId="0" borderId="0" xfId="1" applyNumberFormat="1" applyFont="1" applyFill="1" applyAlignment="1" applyProtection="1">
      <alignment horizontal="center" vertical="center" wrapText="1"/>
      <protection locked="0" hidden="1"/>
    </xf>
    <xf numFmtId="0" fontId="2" fillId="0" borderId="0" xfId="0" applyFont="1" applyFill="1" applyAlignment="1" applyProtection="1">
      <alignment horizontal="left" vertical="center" wrapText="1"/>
      <protection locked="0" hidden="1"/>
    </xf>
    <xf numFmtId="0" fontId="2" fillId="0" borderId="0" xfId="0" applyFont="1" applyFill="1" applyAlignment="1" applyProtection="1">
      <alignment horizontal="center" vertical="center" wrapText="1"/>
      <protection locked="0" hidden="1"/>
    </xf>
    <xf numFmtId="165" fontId="5" fillId="0" borderId="0" xfId="0" applyNumberFormat="1" applyFont="1" applyFill="1" applyAlignment="1" applyProtection="1">
      <alignment horizontal="left" vertical="center"/>
      <protection locked="0" hidden="1"/>
    </xf>
    <xf numFmtId="0" fontId="27" fillId="0" borderId="0" xfId="0" applyFont="1" applyFill="1"/>
    <xf numFmtId="0" fontId="0" fillId="0" borderId="0" xfId="0" applyAlignment="1">
      <alignment wrapText="1"/>
    </xf>
    <xf numFmtId="0" fontId="3" fillId="8" borderId="17" xfId="0" applyFont="1" applyFill="1" applyBorder="1" applyAlignment="1" applyProtection="1">
      <alignment vertical="center" wrapText="1"/>
      <protection locked="0"/>
    </xf>
    <xf numFmtId="0" fontId="42" fillId="7" borderId="8" xfId="0" applyFont="1" applyFill="1" applyBorder="1"/>
    <xf numFmtId="166" fontId="2" fillId="0" borderId="11" xfId="0" applyNumberFormat="1" applyFont="1" applyBorder="1" applyAlignment="1">
      <alignment horizontal="left" vertical="center" wrapText="1"/>
    </xf>
    <xf numFmtId="9" fontId="2" fillId="8" borderId="0" xfId="0" applyNumberFormat="1" applyFont="1" applyFill="1" applyAlignment="1" applyProtection="1">
      <alignment horizontal="center" vertical="center" wrapText="1"/>
      <protection hidden="1"/>
    </xf>
    <xf numFmtId="9" fontId="5" fillId="16" borderId="0" xfId="0" applyNumberFormat="1" applyFont="1" applyFill="1" applyAlignment="1" applyProtection="1">
      <alignment horizontal="center" vertical="center" wrapText="1"/>
      <protection locked="0" hidden="1"/>
    </xf>
    <xf numFmtId="0" fontId="42" fillId="0" borderId="0" xfId="0" applyFont="1"/>
    <xf numFmtId="0" fontId="0" fillId="0" borderId="0" xfId="0" applyAlignment="1"/>
    <xf numFmtId="165" fontId="22" fillId="5" borderId="0" xfId="1" applyNumberFormat="1" applyFont="1" applyFill="1" applyAlignment="1" applyProtection="1">
      <alignment horizontal="left" vertical="center" wrapText="1"/>
      <protection locked="0"/>
    </xf>
    <xf numFmtId="165" fontId="22" fillId="2" borderId="0" xfId="1" applyNumberFormat="1" applyFont="1" applyFill="1" applyAlignment="1" applyProtection="1">
      <alignment horizontal="left" vertical="center" wrapText="1"/>
      <protection locked="0"/>
    </xf>
    <xf numFmtId="165" fontId="22" fillId="7" borderId="0" xfId="1" applyNumberFormat="1" applyFont="1" applyFill="1" applyAlignment="1" applyProtection="1">
      <alignment horizontal="left" vertical="center" wrapText="1"/>
      <protection hidden="1"/>
    </xf>
    <xf numFmtId="165" fontId="22" fillId="11" borderId="0" xfId="0" applyNumberFormat="1" applyFont="1" applyFill="1" applyAlignment="1" applyProtection="1">
      <alignment horizontal="center" vertical="center" wrapText="1"/>
      <protection hidden="1"/>
    </xf>
    <xf numFmtId="165" fontId="22" fillId="6" borderId="0" xfId="0" applyNumberFormat="1" applyFont="1" applyFill="1" applyAlignment="1" applyProtection="1">
      <alignment horizontal="center" vertical="center" wrapText="1"/>
      <protection hidden="1"/>
    </xf>
    <xf numFmtId="165" fontId="22" fillId="8" borderId="0" xfId="0" applyNumberFormat="1" applyFont="1" applyFill="1" applyAlignment="1" applyProtection="1">
      <alignment horizontal="center" vertical="center" wrapText="1"/>
      <protection hidden="1"/>
    </xf>
    <xf numFmtId="165" fontId="22" fillId="5" borderId="0" xfId="1" applyNumberFormat="1" applyFont="1" applyFill="1" applyAlignment="1" applyProtection="1">
      <alignment horizontal="left" vertical="center" wrapText="1"/>
      <protection hidden="1"/>
    </xf>
    <xf numFmtId="165" fontId="22" fillId="2" borderId="0" xfId="1" applyNumberFormat="1" applyFont="1" applyFill="1" applyAlignment="1" applyProtection="1">
      <alignment horizontal="left" vertical="center" wrapText="1"/>
      <protection hidden="1"/>
    </xf>
    <xf numFmtId="165" fontId="22" fillId="4" borderId="0" xfId="1" applyNumberFormat="1" applyFont="1" applyFill="1" applyAlignment="1" applyProtection="1">
      <alignment horizontal="left" vertical="center" wrapText="1"/>
      <protection locked="0"/>
    </xf>
    <xf numFmtId="165" fontId="22" fillId="7" borderId="0" xfId="1" applyNumberFormat="1" applyFont="1" applyFill="1" applyAlignment="1" applyProtection="1">
      <alignment horizontal="left" vertical="center" wrapText="1"/>
      <protection locked="0" hidden="1"/>
    </xf>
    <xf numFmtId="165" fontId="22" fillId="15" borderId="0" xfId="0" applyNumberFormat="1" applyFont="1" applyFill="1" applyAlignment="1" applyProtection="1">
      <alignment horizontal="center" vertical="center" wrapText="1"/>
      <protection locked="0" hidden="1"/>
    </xf>
    <xf numFmtId="165" fontId="22" fillId="8" borderId="0" xfId="0" applyNumberFormat="1" applyFont="1" applyFill="1" applyAlignment="1" applyProtection="1">
      <alignment horizontal="center" vertical="center" wrapText="1"/>
      <protection locked="0" hidden="1"/>
    </xf>
    <xf numFmtId="165" fontId="22" fillId="4" borderId="0" xfId="1" applyNumberFormat="1" applyFont="1" applyFill="1" applyAlignment="1" applyProtection="1">
      <alignment horizontal="left" vertical="center" wrapText="1"/>
      <protection locked="0" hidden="1"/>
    </xf>
    <xf numFmtId="165" fontId="22" fillId="4" borderId="11" xfId="1" applyNumberFormat="1" applyFont="1" applyFill="1" applyBorder="1" applyAlignment="1">
      <alignment horizontal="left" vertical="center" wrapText="1"/>
    </xf>
    <xf numFmtId="165" fontId="22" fillId="7" borderId="11" xfId="1" applyNumberFormat="1" applyFont="1" applyFill="1" applyBorder="1" applyAlignment="1">
      <alignment horizontal="left" vertical="center" wrapText="1"/>
    </xf>
    <xf numFmtId="168" fontId="44" fillId="5" borderId="17" xfId="1" applyNumberFormat="1" applyFont="1" applyFill="1" applyBorder="1" applyAlignment="1" applyProtection="1">
      <alignment horizontal="right" vertical="center" wrapText="1"/>
      <protection hidden="1"/>
    </xf>
    <xf numFmtId="168" fontId="44" fillId="2" borderId="17" xfId="1" applyNumberFormat="1" applyFont="1" applyFill="1" applyBorder="1" applyAlignment="1" applyProtection="1">
      <alignment horizontal="right" vertical="center" wrapText="1"/>
      <protection hidden="1"/>
    </xf>
    <xf numFmtId="168" fontId="44" fillId="8" borderId="17" xfId="1" applyNumberFormat="1" applyFont="1" applyFill="1" applyBorder="1" applyAlignment="1" applyProtection="1">
      <alignment horizontal="right" vertical="center" wrapText="1"/>
      <protection hidden="1"/>
    </xf>
    <xf numFmtId="0" fontId="22" fillId="0" borderId="0" xfId="0" applyFont="1" applyFill="1" applyAlignment="1" applyProtection="1">
      <alignment horizontal="left" vertical="center" wrapText="1"/>
      <protection hidden="1"/>
    </xf>
    <xf numFmtId="165" fontId="2" fillId="0" borderId="0" xfId="1" applyNumberFormat="1" applyFont="1" applyFill="1" applyAlignment="1" applyProtection="1">
      <alignment horizontal="center" wrapText="1"/>
      <protection hidden="1"/>
    </xf>
    <xf numFmtId="165" fontId="38" fillId="6" borderId="0" xfId="1" applyNumberFormat="1" applyFont="1" applyFill="1" applyAlignment="1" applyProtection="1">
      <alignment horizontal="center" vertical="center" wrapText="1"/>
      <protection hidden="1"/>
    </xf>
    <xf numFmtId="167" fontId="34" fillId="18" borderId="13" xfId="4" applyNumberFormat="1" applyFont="1" applyFill="1" applyBorder="1" applyAlignment="1" applyProtection="1">
      <alignment vertical="center"/>
      <protection hidden="1"/>
    </xf>
    <xf numFmtId="167" fontId="34" fillId="4" borderId="13" xfId="4" applyNumberFormat="1" applyFont="1" applyFill="1" applyBorder="1" applyAlignment="1" applyProtection="1">
      <alignment vertical="center"/>
      <protection hidden="1"/>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horizontal="center" vertical="center"/>
    </xf>
    <xf numFmtId="0" fontId="7" fillId="3" borderId="0" xfId="0" applyFont="1" applyFill="1" applyBorder="1" applyAlignment="1">
      <alignment horizontal="left"/>
    </xf>
    <xf numFmtId="0" fontId="7" fillId="14" borderId="0" xfId="0" applyFont="1" applyFill="1" applyBorder="1" applyAlignment="1">
      <alignment horizontal="left"/>
    </xf>
    <xf numFmtId="0" fontId="0" fillId="0" borderId="0" xfId="0" applyAlignment="1">
      <alignment wrapText="1"/>
    </xf>
    <xf numFmtId="0" fontId="10" fillId="6" borderId="0" xfId="0" applyFont="1" applyFill="1" applyAlignment="1">
      <alignment horizontal="center" vertical="center"/>
    </xf>
    <xf numFmtId="0" fontId="0" fillId="0" borderId="0" xfId="0" applyAlignment="1">
      <alignment horizontal="left" vertical="top" wrapText="1"/>
    </xf>
    <xf numFmtId="0" fontId="13" fillId="9" borderId="0" xfId="0" applyFont="1" applyFill="1" applyAlignment="1">
      <alignment horizontal="center" vertical="center"/>
    </xf>
    <xf numFmtId="0" fontId="29" fillId="11" borderId="0" xfId="0" applyFont="1" applyFill="1" applyAlignment="1">
      <alignment horizontal="center" vertical="center" wrapText="1"/>
    </xf>
    <xf numFmtId="0" fontId="29" fillId="11" borderId="0" xfId="0" applyFont="1" applyFill="1" applyAlignment="1">
      <alignment horizontal="center" vertical="center"/>
    </xf>
    <xf numFmtId="0" fontId="0" fillId="0" borderId="0" xfId="0" applyAlignment="1">
      <alignment vertical="top" wrapText="1"/>
    </xf>
    <xf numFmtId="0" fontId="23" fillId="0" borderId="13" xfId="0" applyFont="1" applyBorder="1" applyAlignment="1" applyProtection="1">
      <alignment horizontal="center" vertical="center"/>
      <protection hidden="1"/>
    </xf>
    <xf numFmtId="0" fontId="40" fillId="0" borderId="3" xfId="0" applyFont="1" applyBorder="1" applyAlignment="1" applyProtection="1">
      <alignment horizontal="left" vertical="top" wrapText="1"/>
      <protection hidden="1"/>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4" fillId="8" borderId="1" xfId="0" applyFont="1" applyFill="1" applyBorder="1" applyAlignment="1" applyProtection="1">
      <alignment horizontal="center" vertical="center"/>
      <protection hidden="1"/>
    </xf>
    <xf numFmtId="0" fontId="24" fillId="8" borderId="3" xfId="0" applyFont="1" applyFill="1" applyBorder="1" applyAlignment="1" applyProtection="1">
      <alignment horizontal="center" vertical="center"/>
      <protection hidden="1"/>
    </xf>
    <xf numFmtId="0" fontId="24" fillId="8" borderId="2" xfId="0" applyFont="1" applyFill="1" applyBorder="1" applyAlignment="1" applyProtection="1">
      <alignment horizontal="center" vertical="center"/>
      <protection hidden="1"/>
    </xf>
    <xf numFmtId="0" fontId="23" fillId="0" borderId="1" xfId="0" applyFont="1" applyBorder="1" applyAlignment="1" applyProtection="1">
      <alignment horizontal="center" vertical="center"/>
      <protection hidden="1"/>
    </xf>
    <xf numFmtId="0" fontId="23" fillId="0" borderId="3" xfId="0" applyFont="1" applyBorder="1" applyAlignment="1" applyProtection="1">
      <alignment horizontal="center" vertical="center"/>
      <protection hidden="1"/>
    </xf>
    <xf numFmtId="0" fontId="23" fillId="0" borderId="2" xfId="0" applyFont="1" applyBorder="1" applyAlignment="1" applyProtection="1">
      <alignment horizontal="center" vertical="center"/>
      <protection hidden="1"/>
    </xf>
    <xf numFmtId="0" fontId="20" fillId="8" borderId="1" xfId="0" applyFont="1" applyFill="1" applyBorder="1" applyAlignment="1" applyProtection="1">
      <alignment horizontal="left" vertical="center"/>
      <protection hidden="1"/>
    </xf>
    <xf numFmtId="0" fontId="20" fillId="8" borderId="3" xfId="0" applyFont="1" applyFill="1" applyBorder="1" applyAlignment="1" applyProtection="1">
      <alignment horizontal="left" vertical="center"/>
      <protection hidden="1"/>
    </xf>
    <xf numFmtId="0" fontId="18" fillId="8" borderId="14" xfId="0" applyFont="1" applyFill="1" applyBorder="1" applyAlignment="1" applyProtection="1">
      <alignment horizontal="center" vertical="center"/>
      <protection hidden="1"/>
    </xf>
    <xf numFmtId="0" fontId="0" fillId="0" borderId="0" xfId="0" applyAlignment="1">
      <alignment horizontal="center" vertical="center"/>
    </xf>
    <xf numFmtId="0" fontId="0" fillId="0" borderId="0" xfId="0" applyAlignment="1">
      <alignment vertical="center"/>
    </xf>
    <xf numFmtId="0" fontId="39" fillId="0" borderId="0" xfId="0" applyFont="1" applyFill="1" applyAlignment="1" applyProtection="1">
      <alignment horizontal="left" wrapText="1"/>
      <protection hidden="1"/>
    </xf>
    <xf numFmtId="165" fontId="5" fillId="5" borderId="17" xfId="1" applyNumberFormat="1" applyFont="1" applyFill="1" applyBorder="1" applyAlignment="1" applyProtection="1">
      <alignment horizontal="left" vertical="center" wrapText="1"/>
      <protection hidden="1"/>
    </xf>
    <xf numFmtId="0" fontId="0" fillId="0" borderId="19" xfId="0" applyBorder="1" applyAlignment="1">
      <alignment vertical="center" wrapText="1"/>
    </xf>
    <xf numFmtId="165" fontId="5" fillId="2" borderId="17" xfId="1" applyNumberFormat="1" applyFont="1" applyFill="1" applyBorder="1" applyAlignment="1" applyProtection="1">
      <alignment horizontal="left" vertical="center" wrapText="1"/>
      <protection hidden="1"/>
    </xf>
    <xf numFmtId="165" fontId="5" fillId="8" borderId="17" xfId="1" applyNumberFormat="1" applyFont="1" applyFill="1" applyBorder="1" applyAlignment="1" applyProtection="1">
      <alignment horizontal="left" vertical="center" wrapText="1"/>
      <protection hidden="1"/>
    </xf>
    <xf numFmtId="0" fontId="3" fillId="8" borderId="17" xfId="0" applyFont="1" applyFill="1" applyBorder="1" applyAlignment="1" applyProtection="1">
      <alignment vertical="center" wrapText="1"/>
      <protection locked="0"/>
    </xf>
    <xf numFmtId="0" fontId="0" fillId="0" borderId="18" xfId="0" applyBorder="1" applyAlignment="1">
      <alignment vertical="center"/>
    </xf>
    <xf numFmtId="0" fontId="45" fillId="17" borderId="0" xfId="0" applyFont="1" applyFill="1" applyBorder="1" applyAlignment="1" applyProtection="1">
      <alignment horizontal="left" vertical="center" wrapText="1"/>
      <protection locked="0"/>
    </xf>
    <xf numFmtId="0" fontId="46" fillId="0" borderId="0" xfId="0" applyFont="1" applyAlignment="1">
      <alignment horizontal="left" vertical="center" wrapText="1"/>
    </xf>
    <xf numFmtId="0" fontId="39" fillId="0" borderId="0" xfId="0" applyFont="1" applyFill="1" applyAlignment="1" applyProtection="1">
      <alignment horizontal="left" wrapText="1"/>
      <protection locked="0" hidden="1"/>
    </xf>
    <xf numFmtId="0" fontId="0" fillId="0" borderId="0" xfId="0" applyAlignment="1" applyProtection="1">
      <alignment wrapText="1"/>
      <protection locked="0"/>
    </xf>
    <xf numFmtId="0" fontId="39" fillId="0" borderId="0" xfId="0" applyFont="1" applyFill="1" applyAlignment="1" applyProtection="1">
      <alignment horizontal="left"/>
      <protection locked="0" hidden="1"/>
    </xf>
    <xf numFmtId="0" fontId="0" fillId="0" borderId="0" xfId="0" applyAlignment="1"/>
    <xf numFmtId="0" fontId="0" fillId="0" borderId="18" xfId="0" applyBorder="1" applyAlignment="1">
      <alignment vertical="center" wrapText="1"/>
    </xf>
    <xf numFmtId="168" fontId="17" fillId="0" borderId="18" xfId="0" applyNumberFormat="1" applyFont="1" applyBorder="1" applyAlignment="1">
      <alignment vertical="center"/>
    </xf>
  </cellXfs>
  <cellStyles count="5">
    <cellStyle name="Milliers" xfId="1" builtinId="3"/>
    <cellStyle name="Monétaire" xfId="4" builtinId="4"/>
    <cellStyle name="Normal" xfId="0" builtinId="0"/>
    <cellStyle name="Normal 2 3" xfId="2" xr:uid="{00000000-0005-0000-0000-000003000000}"/>
    <cellStyle name="Pourcentage" xfId="3" builtinId="5"/>
  </cellStyles>
  <dxfs count="267">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1"/>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1"/>
    </dxf>
    <dxf>
      <font>
        <strike val="0"/>
        <outline val="0"/>
        <shadow val="0"/>
        <u val="none"/>
        <vertAlign val="baseline"/>
        <sz val="11"/>
        <color auto="1"/>
        <name val="Calibri"/>
        <scheme val="minor"/>
      </font>
      <fill>
        <patternFill patternType="solid">
          <fgColor indexed="64"/>
          <bgColor theme="0" tint="-4.9989318521683403E-2"/>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1"/>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1"/>
    </dxf>
    <dxf>
      <font>
        <strike val="0"/>
        <outline val="0"/>
        <shadow val="0"/>
        <u val="none"/>
        <vertAlign val="baseline"/>
        <sz val="11"/>
        <color auto="1"/>
        <name val="Calibri"/>
        <scheme val="minor"/>
      </font>
      <fill>
        <patternFill patternType="solid">
          <fgColor indexed="64"/>
          <bgColor theme="0" tint="-4.9989318521683403E-2"/>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1"/>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1"/>
    </dxf>
    <dxf>
      <font>
        <strike val="0"/>
        <outline val="0"/>
        <shadow val="0"/>
        <u val="none"/>
        <vertAlign val="baseline"/>
        <sz val="11"/>
        <color auto="1"/>
        <name val="Calibri"/>
        <scheme val="minor"/>
      </font>
      <fill>
        <patternFill patternType="solid">
          <fgColor indexed="64"/>
          <bgColor theme="0" tint="-4.9989318521683403E-2"/>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1"/>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1"/>
    </dxf>
    <dxf>
      <font>
        <strike val="0"/>
        <outline val="0"/>
        <shadow val="0"/>
        <u val="none"/>
        <vertAlign val="baseline"/>
        <sz val="11"/>
        <color auto="1"/>
        <name val="Calibri"/>
        <scheme val="minor"/>
      </font>
      <fill>
        <patternFill patternType="solid">
          <fgColor indexed="64"/>
          <bgColor theme="0" tint="-4.9989318521683403E-2"/>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1"/>
        <color auto="1"/>
        <name val="Calibri"/>
        <family val="2"/>
        <scheme val="minor"/>
      </font>
      <numFmt numFmtId="13" formatCode="0%"/>
      <fill>
        <patternFill patternType="solid">
          <fgColor indexed="64"/>
          <bgColor theme="6" tint="0.399975585192419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1"/>
        <color auto="1"/>
        <name val="Calibri"/>
        <scheme val="minor"/>
      </font>
      <numFmt numFmtId="13" formatCode="0%"/>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5" tint="0.59999389629810485"/>
        </patternFill>
      </fill>
      <alignment horizontal="center" vertical="center" textRotation="0" wrapText="1" indent="0" justifyLastLine="0" shrinkToFit="0" readingOrder="0"/>
      <protection locked="0"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5" tint="0.79998168889431442"/>
        </patternFill>
      </fill>
      <alignment horizontal="left" vertical="center" textRotation="0" wrapText="1" indent="0" justifyLastLine="0" shrinkToFit="0" readingOrder="0"/>
      <protection locked="1" hidden="1"/>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0" hidden="1"/>
    </dxf>
    <dxf>
      <font>
        <b val="0"/>
        <i val="0"/>
        <strike val="0"/>
        <condense val="0"/>
        <extend val="0"/>
        <outline val="0"/>
        <shadow val="0"/>
        <u val="none"/>
        <vertAlign val="baseline"/>
        <sz val="11"/>
        <color auto="1"/>
        <name val="Calibri"/>
        <scheme val="minor"/>
      </font>
      <numFmt numFmtId="166" formatCode="_-* #\ ##0_-;\-* #\ ##0_-;_-* &quot;-&quot;??_-;_-@_-"/>
      <fill>
        <patternFill patternType="none">
          <fgColor indexed="64"/>
          <bgColor auto="1"/>
        </patternFill>
      </fill>
      <alignment horizontal="left" vertical="center" textRotation="0" wrapText="1" indent="0" justifyLastLine="0" shrinkToFit="0" readingOrder="0"/>
      <protection locked="1" hidden="1"/>
    </dxf>
    <dxf>
      <font>
        <b/>
        <strike val="0"/>
        <outline val="0"/>
        <shadow val="0"/>
        <u val="none"/>
        <vertAlign val="baseline"/>
        <sz val="14"/>
        <color auto="1"/>
        <name val="Calibri"/>
        <scheme val="none"/>
      </font>
      <numFmt numFmtId="166" formatCode="_-* #\ ##0_-;\-* #\ ##0_-;_-* &quot;-&quot;??_-;_-@_-"/>
      <fill>
        <patternFill patternType="none">
          <fgColor rgb="FF000000"/>
          <bgColor auto="1"/>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none"/>
      </font>
      <numFmt numFmtId="166" formatCode="_-* #\ ##0_-;\-* #\ ##0_-;_-* &quot;-&quot;??_-;_-@_-"/>
      <fill>
        <patternFill patternType="none">
          <fgColor rgb="FF000000"/>
          <bgColor auto="1"/>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family val="2"/>
        <scheme val="minor"/>
      </font>
      <numFmt numFmtId="13" formatCode="0%"/>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strike val="0"/>
        <outline val="0"/>
        <shadow val="0"/>
        <u val="none"/>
        <vertAlign val="baseline"/>
        <sz val="12"/>
        <color auto="1"/>
        <name val="Calibri"/>
        <family val="2"/>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4" tint="0.39997558519241921"/>
        </patternFill>
      </fill>
      <alignment horizontal="center" vertical="center" textRotation="0" wrapText="1" indent="0" justifyLastLine="0" shrinkToFit="0" readingOrder="0"/>
      <protection locked="1" hidden="1"/>
    </dxf>
    <dxf>
      <font>
        <strike val="0"/>
        <outline val="0"/>
        <shadow val="0"/>
        <u val="none"/>
        <vertAlign val="baseline"/>
        <sz val="12"/>
        <color auto="1"/>
        <name val="Calibri"/>
        <family val="2"/>
        <scheme val="minor"/>
      </font>
      <numFmt numFmtId="165" formatCode="_-* #,##0_-;\-* #,##0_-;_-* &quot;-&quot;??_-;_-@_-"/>
      <fill>
        <patternFill patternType="solid">
          <fgColor indexed="64"/>
          <bgColor theme="4" tint="0.7999816888943144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9" tint="0.39997558519241921"/>
        </patternFill>
      </fill>
      <alignment horizontal="center" vertical="center" textRotation="0" wrapText="1" indent="0" justifyLastLine="0" shrinkToFit="0" readingOrder="0"/>
      <protection locked="1" hidden="1"/>
    </dxf>
    <dxf>
      <font>
        <strike val="0"/>
        <outline val="0"/>
        <shadow val="0"/>
        <u val="none"/>
        <vertAlign val="baseline"/>
        <sz val="12"/>
        <color auto="1"/>
        <name val="Calibri"/>
        <family val="2"/>
        <scheme val="minor"/>
      </font>
      <numFmt numFmtId="165" formatCode="_-* #,##0_-;\-* #,##0_-;_-* &quot;-&quot;??_-;_-@_-"/>
      <fill>
        <patternFill patternType="solid">
          <fgColor indexed="64"/>
          <bgColor theme="9" tint="0.79998168889431442"/>
        </patternFill>
      </fill>
      <alignment horizontal="left" vertical="center" textRotation="0" wrapText="1" indent="0" justifyLastLine="0" shrinkToFit="0" readingOrder="0"/>
      <protection locked="1" hidden="1"/>
    </dxf>
    <dxf>
      <font>
        <b/>
        <i val="0"/>
        <strike val="0"/>
        <condense val="0"/>
        <extend val="0"/>
        <outline val="0"/>
        <shadow val="0"/>
        <u val="none"/>
        <vertAlign val="baseline"/>
        <sz val="14"/>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6" formatCode="_-* #\ ##0_-;\-* #\ ##0_-;_-* &quot;-&quot;??_-;_-@_-"/>
      <fill>
        <patternFill patternType="none">
          <fgColor indexed="64"/>
          <bgColor auto="1"/>
        </patternFill>
      </fill>
      <alignment horizontal="left" vertical="center" textRotation="0" wrapText="1" indent="0" justifyLastLine="0" shrinkToFit="0" readingOrder="0"/>
      <protection locked="1" hidden="1"/>
    </dxf>
    <dxf>
      <font>
        <b/>
        <strike val="0"/>
        <outline val="0"/>
        <shadow val="0"/>
        <u val="none"/>
        <vertAlign val="baseline"/>
        <sz val="14"/>
        <color auto="1"/>
        <name val="Calibri"/>
        <scheme val="none"/>
      </font>
      <numFmt numFmtId="166" formatCode="_-* #\ ##0_-;\-* #\ ##0_-;_-* &quot;-&quot;??_-;_-@_-"/>
      <fill>
        <patternFill patternType="none">
          <fgColor rgb="FF000000"/>
          <bgColor auto="1"/>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none"/>
      </font>
      <numFmt numFmtId="166" formatCode="_-* #\ ##0_-;\-* #\ ##0_-;_-* &quot;-&quot;??_-;_-@_-"/>
      <fill>
        <patternFill patternType="none">
          <fgColor rgb="FF000000"/>
          <bgColor auto="1"/>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4"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9"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9"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strike val="0"/>
        <outline val="0"/>
        <shadow val="0"/>
        <u val="none"/>
        <vertAlign val="baseline"/>
        <sz val="10"/>
        <color auto="1"/>
        <name val="Calibri"/>
        <family val="2"/>
        <scheme val="minor"/>
      </font>
      <fill>
        <patternFill patternType="solid">
          <fgColor indexed="64"/>
          <bgColor theme="0" tint="-4.9989318521683403E-2"/>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4"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9"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9"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strike val="0"/>
        <outline val="0"/>
        <shadow val="0"/>
        <u val="none"/>
        <vertAlign val="baseline"/>
        <sz val="10"/>
        <color auto="1"/>
        <name val="Calibri"/>
        <family val="2"/>
        <scheme val="minor"/>
      </font>
      <fill>
        <patternFill patternType="solid">
          <fgColor indexed="64"/>
          <bgColor theme="0" tint="-4.9989318521683403E-2"/>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0.149998474074526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0" tint="-4.9989318521683403E-2"/>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4"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4" tint="0.79998168889431442"/>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5" formatCode="_-* #,##0_-;\-* #,##0_-;_-* &quot;-&quot;??_-;_-@_-"/>
      <fill>
        <patternFill patternType="solid">
          <fgColor indexed="64"/>
          <bgColor theme="9" tint="0.3999755851924192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5" formatCode="_-* #,##0_-;\-* #,##0_-;_-* &quot;-&quot;??_-;_-@_-"/>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strike val="0"/>
        <outline val="0"/>
        <shadow val="0"/>
        <u val="none"/>
        <vertAlign val="baseline"/>
        <sz val="11"/>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protection locked="1" hidden="1"/>
    </dxf>
    <dxf>
      <font>
        <strike val="0"/>
        <outline val="0"/>
        <shadow val="0"/>
        <u val="none"/>
        <vertAlign val="baseline"/>
        <sz val="10"/>
        <color auto="1"/>
        <name val="Calibri"/>
        <family val="2"/>
        <scheme val="minor"/>
      </font>
      <fill>
        <patternFill patternType="solid">
          <fgColor indexed="64"/>
          <bgColor theme="0" tint="-4.9989318521683403E-2"/>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none"/>
      </font>
      <fill>
        <patternFill patternType="none">
          <fgColor rgb="FF000000"/>
          <bgColor auto="1"/>
        </patternFill>
      </fill>
      <alignment horizontal="left" vertical="center" textRotation="0" wrapText="1" indent="0" justifyLastLine="0" shrinkToFit="0" readingOrder="0"/>
      <protection locked="0" hidden="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png"/><Relationship Id="rId3" Type="http://schemas.openxmlformats.org/officeDocument/2006/relationships/image" Target="../media/image6.jpe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5" Type="http://schemas.openxmlformats.org/officeDocument/2006/relationships/image" Target="../media/image8.jpeg"/><Relationship Id="rId10" Type="http://schemas.openxmlformats.org/officeDocument/2006/relationships/image" Target="../media/image13.png"/><Relationship Id="rId4" Type="http://schemas.openxmlformats.org/officeDocument/2006/relationships/image" Target="../media/image7.jpeg"/><Relationship Id="rId9" Type="http://schemas.openxmlformats.org/officeDocument/2006/relationships/image" Target="../media/image12.png"/><Relationship Id="rId14" Type="http://schemas.openxmlformats.org/officeDocument/2006/relationships/image" Target="../media/image17.webp"/></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8.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66675</xdr:rowOff>
    </xdr:from>
    <xdr:to>
      <xdr:col>1</xdr:col>
      <xdr:colOff>4398105</xdr:colOff>
      <xdr:row>16</xdr:row>
      <xdr:rowOff>123190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14325" y="1800225"/>
          <a:ext cx="4320000" cy="2152650"/>
        </a:xfrm>
        <a:prstGeom prst="rect">
          <a:avLst/>
        </a:prstGeom>
      </xdr:spPr>
    </xdr:pic>
    <xdr:clientData/>
  </xdr:twoCellAnchor>
  <xdr:twoCellAnchor editAs="oneCell">
    <xdr:from>
      <xdr:col>3</xdr:col>
      <xdr:colOff>38100</xdr:colOff>
      <xdr:row>5</xdr:row>
      <xdr:rowOff>19069</xdr:rowOff>
    </xdr:from>
    <xdr:to>
      <xdr:col>3</xdr:col>
      <xdr:colOff>4321905</xdr:colOff>
      <xdr:row>16</xdr:row>
      <xdr:rowOff>67309</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972050" y="1752619"/>
          <a:ext cx="4281900" cy="2143105"/>
        </a:xfrm>
        <a:prstGeom prst="rect">
          <a:avLst/>
        </a:prstGeom>
      </xdr:spPr>
    </xdr:pic>
    <xdr:clientData/>
  </xdr:twoCellAnchor>
  <xdr:twoCellAnchor editAs="oneCell">
    <xdr:from>
      <xdr:col>5</xdr:col>
      <xdr:colOff>105833</xdr:colOff>
      <xdr:row>29</xdr:row>
      <xdr:rowOff>84667</xdr:rowOff>
    </xdr:from>
    <xdr:to>
      <xdr:col>5</xdr:col>
      <xdr:colOff>4474422</xdr:colOff>
      <xdr:row>40</xdr:row>
      <xdr:rowOff>165280</xdr:rowOff>
    </xdr:to>
    <xdr:pic>
      <xdr:nvPicPr>
        <xdr:cNvPr id="6" name="Image 5" descr="Résultat d’images pour analyse par des labos">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9659408" y="6656917"/>
          <a:ext cx="4360334" cy="216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74082</xdr:colOff>
      <xdr:row>29</xdr:row>
      <xdr:rowOff>10584</xdr:rowOff>
    </xdr:from>
    <xdr:to>
      <xdr:col>3</xdr:col>
      <xdr:colOff>4334406</xdr:colOff>
      <xdr:row>40</xdr:row>
      <xdr:rowOff>23494</xdr:rowOff>
    </xdr:to>
    <xdr:pic>
      <xdr:nvPicPr>
        <xdr:cNvPr id="8" name="Imag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008032" y="6582834"/>
          <a:ext cx="4266039" cy="2116665"/>
        </a:xfrm>
        <a:prstGeom prst="rect">
          <a:avLst/>
        </a:prstGeom>
      </xdr:spPr>
    </xdr:pic>
    <xdr:clientData/>
  </xdr:twoCellAnchor>
  <xdr:twoCellAnchor editAs="oneCell">
    <xdr:from>
      <xdr:col>1</xdr:col>
      <xdr:colOff>0</xdr:colOff>
      <xdr:row>53</xdr:row>
      <xdr:rowOff>190499</xdr:rowOff>
    </xdr:from>
    <xdr:to>
      <xdr:col>1</xdr:col>
      <xdr:colOff>4291992</xdr:colOff>
      <xdr:row>65</xdr:row>
      <xdr:rowOff>124777</xdr:rowOff>
    </xdr:to>
    <xdr:pic>
      <xdr:nvPicPr>
        <xdr:cNvPr id="11" name="Image 10" descr="Résultat d’images pour matériels informatiques">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38125" y="12275343"/>
          <a:ext cx="4298977" cy="221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392907</xdr:colOff>
      <xdr:row>54</xdr:row>
      <xdr:rowOff>83343</xdr:rowOff>
    </xdr:from>
    <xdr:to>
      <xdr:col>3</xdr:col>
      <xdr:colOff>3934778</xdr:colOff>
      <xdr:row>66</xdr:row>
      <xdr:rowOff>801</xdr:rowOff>
    </xdr:to>
    <xdr:pic>
      <xdr:nvPicPr>
        <xdr:cNvPr id="16" name="Imag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334001" y="12358687"/>
          <a:ext cx="3536156" cy="2201077"/>
        </a:xfrm>
        <a:prstGeom prst="rect">
          <a:avLst/>
        </a:prstGeom>
      </xdr:spPr>
    </xdr:pic>
    <xdr:clientData/>
  </xdr:twoCellAnchor>
  <xdr:twoCellAnchor editAs="oneCell">
    <xdr:from>
      <xdr:col>5</xdr:col>
      <xdr:colOff>0</xdr:colOff>
      <xdr:row>54</xdr:row>
      <xdr:rowOff>166689</xdr:rowOff>
    </xdr:from>
    <xdr:to>
      <xdr:col>5</xdr:col>
      <xdr:colOff>4506573</xdr:colOff>
      <xdr:row>63</xdr:row>
      <xdr:rowOff>98902</xdr:rowOff>
    </xdr:to>
    <xdr:pic>
      <xdr:nvPicPr>
        <xdr:cNvPr id="17" name="Image 16" descr="Afficher l’image source">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9560719" y="12442033"/>
          <a:ext cx="4507208" cy="1654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71437</xdr:colOff>
      <xdr:row>78</xdr:row>
      <xdr:rowOff>47626</xdr:rowOff>
    </xdr:from>
    <xdr:to>
      <xdr:col>3</xdr:col>
      <xdr:colOff>4237990</xdr:colOff>
      <xdr:row>89</xdr:row>
      <xdr:rowOff>65723</xdr:rowOff>
    </xdr:to>
    <xdr:pic>
      <xdr:nvPicPr>
        <xdr:cNvPr id="18" name="Image 17" descr="Afficher l’image source">
          <a:extLst>
            <a:ext uri="{FF2B5EF4-FFF2-40B4-BE49-F238E27FC236}">
              <a16:creationId xmlns:a16="http://schemas.microsoft.com/office/drawing/2014/main" id="{00000000-0008-0000-0100-000012000000}"/>
            </a:ext>
          </a:extLst>
        </xdr:cNvPr>
        <xdr:cNvPicPr>
          <a:picLocks noChangeAspect="1" noChangeArrowheads="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bwMode="auto">
        <a:xfrm>
          <a:off x="5012531" y="17156907"/>
          <a:ext cx="4167188" cy="2119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78</xdr:row>
      <xdr:rowOff>1</xdr:rowOff>
    </xdr:from>
    <xdr:to>
      <xdr:col>1</xdr:col>
      <xdr:colOff>4366042</xdr:colOff>
      <xdr:row>88</xdr:row>
      <xdr:rowOff>138588</xdr:rowOff>
    </xdr:to>
    <xdr:pic>
      <xdr:nvPicPr>
        <xdr:cNvPr id="19" name="Image 18" descr="Afficher l’image source">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285750" y="17109282"/>
          <a:ext cx="4320322" cy="2035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726281</xdr:colOff>
      <xdr:row>77</xdr:row>
      <xdr:rowOff>178593</xdr:rowOff>
    </xdr:from>
    <xdr:to>
      <xdr:col>5</xdr:col>
      <xdr:colOff>3164681</xdr:colOff>
      <xdr:row>90</xdr:row>
      <xdr:rowOff>139858</xdr:rowOff>
    </xdr:to>
    <xdr:pic>
      <xdr:nvPicPr>
        <xdr:cNvPr id="20" name="Image 19" descr="Afficher l’image source">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10287000" y="17097374"/>
          <a:ext cx="243840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xdr:colOff>
      <xdr:row>29</xdr:row>
      <xdr:rowOff>47625</xdr:rowOff>
    </xdr:from>
    <xdr:to>
      <xdr:col>1</xdr:col>
      <xdr:colOff>2718221</xdr:colOff>
      <xdr:row>36</xdr:row>
      <xdr:rowOff>12541</xdr:rowOff>
    </xdr:to>
    <xdr:pic>
      <xdr:nvPicPr>
        <xdr:cNvPr id="22" name="Image 21" descr="Togo/Covid 19 : « Taldeo Trans » pour faciliter le convoyage des  marchandises entre les villes | Afriside">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61937" y="11346656"/>
          <a:ext cx="2693774" cy="1297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2035968</xdr:colOff>
      <xdr:row>36</xdr:row>
      <xdr:rowOff>154782</xdr:rowOff>
    </xdr:from>
    <xdr:to>
      <xdr:col>1</xdr:col>
      <xdr:colOff>4139088</xdr:colOff>
      <xdr:row>42</xdr:row>
      <xdr:rowOff>136230</xdr:rowOff>
    </xdr:to>
    <xdr:pic>
      <xdr:nvPicPr>
        <xdr:cNvPr id="23" name="Image 22" descr="location-bus-avec-chauffeur-prive-Autocar-83-places - Sosam">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2274093" y="12787313"/>
          <a:ext cx="2095500" cy="1132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202406</xdr:colOff>
      <xdr:row>5</xdr:row>
      <xdr:rowOff>71437</xdr:rowOff>
    </xdr:from>
    <xdr:to>
      <xdr:col>8</xdr:col>
      <xdr:colOff>1927</xdr:colOff>
      <xdr:row>17</xdr:row>
      <xdr:rowOff>123413</xdr:rowOff>
    </xdr:to>
    <xdr:pic>
      <xdr:nvPicPr>
        <xdr:cNvPr id="24" name="Imag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3"/>
        <a:stretch>
          <a:fillRect/>
        </a:stretch>
      </xdr:blipFill>
      <xdr:spPr>
        <a:xfrm>
          <a:off x="15418594" y="2035968"/>
          <a:ext cx="4527549" cy="2192561"/>
        </a:xfrm>
        <a:prstGeom prst="rect">
          <a:avLst/>
        </a:prstGeom>
      </xdr:spPr>
    </xdr:pic>
    <xdr:clientData/>
  </xdr:twoCellAnchor>
  <xdr:oneCellAnchor>
    <xdr:from>
      <xdr:col>5</xdr:col>
      <xdr:colOff>71438</xdr:colOff>
      <xdr:row>6</xdr:row>
      <xdr:rowOff>119063</xdr:rowOff>
    </xdr:from>
    <xdr:ext cx="4464844" cy="1666874"/>
    <xdr:pic>
      <xdr:nvPicPr>
        <xdr:cNvPr id="21" name="Image 20">
          <a:extLst>
            <a:ext uri="{FF2B5EF4-FFF2-40B4-BE49-F238E27FC236}">
              <a16:creationId xmlns:a16="http://schemas.microsoft.com/office/drawing/2014/main" id="{802F3C60-1F11-4362-A8AA-4523C0E05E7E}"/>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9786938" y="2309813"/>
          <a:ext cx="4464844" cy="166687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AF\POLE%20RECHERCHE\GESTION%20DES%20CONTRATS\Base%20de%20donn&#233;es\Codification%20Convention%202012%20%20M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lsa.univ-amu.fr\DFS\DAF\POLE%20RECHERCHE\DOCUMENTATION\Nouvelles%20proc&#233;dures\En%20cours\FO-DAF-XXX%20Budget%20pr&#233;visionnel%20d'une%20conven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Commun\FUSION\Liste%20AERES%20secteur%20site%20campus\Liste%20AERES%20avec%20secteur%20et%20site_CAMPUS_vers_6%204%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F\POLE%20RECHERCHE\DOCUMENTATION\Nouvelles%20proc&#233;dures\Contrats\Prise%20en%20charge%20d'une%20convention\Gestionnaires%20service%20recherche\FO-DAF-651%20Fiche%20d'identit&#233;%20d'une%20convention%20dans%20SIFA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IDEX/PILOTAGE/Actions%20d'am&#233;lioration/01.%20Cadrage/Action%203%20-%20Formulaire%20de%20candidature/Mod&#232;le%20budget%20pr&#233;visionnel%20v4%20-%2022032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lsa.univ-amu.fr\DFS\DAF\POLE%20RECHERCHE\GESTION%20DES%20CONTRATS\Base%20de%20donn&#233;es\Indicateurs\Indicateurs%20Juill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AF\POLE%20RECHERCHE\GESTION%20DES%20CONTRATS\Base%20de%20donn&#233;es\P3\&#233;OTP%202011%20P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AF\POLE%20RECHERCHE\GESTION%20DES%20CONTRATS\Base%20de%20donn&#233;es\BUDGET\Liste%20&#233;OTP%20RA%2031.05.1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alsa.univ-amu.fr\dfs\DAF-AC-DRV\GBCP\Projet%20GBCP\GT%20Bascule\Conventions%20PFI%20EOTP\Base%20de%20donn&#233;es\RECHERCHE\Base%20bascule%202017%20inject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
      <sheetName val="RA en cours"/>
      <sheetName val="EOTP"/>
      <sheetName val="LABO"/>
      <sheetName val="FINANCEURS &amp; FONDS &amp; CPTE BUDGE"/>
      <sheetName val="CF AMU"/>
      <sheetName val="UB"/>
      <sheetName val="DS"/>
      <sheetName val="DOM"/>
      <sheetName val="DF"/>
      <sheetName val="CPT BUD"/>
      <sheetName val="ACRONYMES"/>
      <sheetName val="DRV Campus"/>
      <sheetName val="DOM SCIENT"/>
      <sheetName val="DF P1 P3"/>
      <sheetName val="DS P3"/>
      <sheetName val="UFR"/>
      <sheetName val="Feuil4"/>
    </sheetNames>
    <sheetDataSet>
      <sheetData sheetId="0" refreshError="1"/>
      <sheetData sheetId="1" refreshError="1"/>
      <sheetData sheetId="2" refreshError="1"/>
      <sheetData sheetId="3" refreshError="1">
        <row r="1">
          <cell r="C1" t="str">
            <v>Labo</v>
          </cell>
          <cell r="D1" t="str">
            <v>Unité</v>
          </cell>
          <cell r="E1" t="str">
            <v xml:space="preserve">Directeur </v>
          </cell>
          <cell r="F1" t="str">
            <v>Centre financier</v>
          </cell>
          <cell r="G1" t="str">
            <v>Label 2011</v>
          </cell>
          <cell r="H1" t="str">
            <v>Label 2012</v>
          </cell>
          <cell r="I1" t="str">
            <v>CF 2012</v>
          </cell>
          <cell r="J1" t="str">
            <v>CC 2012</v>
          </cell>
          <cell r="K1" t="str">
            <v>DF</v>
          </cell>
        </row>
        <row r="2">
          <cell r="C2" t="str">
            <v>AD</v>
          </cell>
          <cell r="D2" t="str">
            <v>AD Associations carritatives Recherche</v>
          </cell>
          <cell r="E2">
            <v>0</v>
          </cell>
          <cell r="F2">
            <v>0</v>
          </cell>
          <cell r="G2" t="str">
            <v>Rech Admin</v>
          </cell>
          <cell r="H2" t="str">
            <v>Rech Admin</v>
          </cell>
          <cell r="I2" t="str">
            <v>9800AD</v>
          </cell>
          <cell r="J2" t="str">
            <v>9800ADAC</v>
          </cell>
          <cell r="K2">
            <v>0</v>
          </cell>
        </row>
        <row r="3">
          <cell r="C3" t="str">
            <v>AD</v>
          </cell>
          <cell r="D3" t="str">
            <v>AD Bourses doctorantes Recherche</v>
          </cell>
          <cell r="E3">
            <v>0</v>
          </cell>
          <cell r="F3">
            <v>0</v>
          </cell>
          <cell r="G3" t="str">
            <v>Rech Admin</v>
          </cell>
          <cell r="H3" t="str">
            <v>Rech Admin</v>
          </cell>
          <cell r="I3" t="str">
            <v>9800ADBD</v>
          </cell>
          <cell r="J3" t="str">
            <v>9800ADBD</v>
          </cell>
          <cell r="K3">
            <v>0</v>
          </cell>
        </row>
        <row r="4">
          <cell r="C4" t="str">
            <v>AD</v>
          </cell>
          <cell r="D4" t="str">
            <v>AD Culture scientifique Recherche</v>
          </cell>
          <cell r="E4">
            <v>0</v>
          </cell>
          <cell r="F4">
            <v>0</v>
          </cell>
          <cell r="G4" t="str">
            <v>Rech Admin</v>
          </cell>
          <cell r="H4" t="str">
            <v>Rech Admin</v>
          </cell>
          <cell r="I4" t="str">
            <v>9800ADCU</v>
          </cell>
          <cell r="J4" t="str">
            <v>9800ADCU</v>
          </cell>
          <cell r="K4">
            <v>0</v>
          </cell>
        </row>
        <row r="5">
          <cell r="C5" t="str">
            <v>AD</v>
          </cell>
          <cell r="D5" t="str">
            <v>AD Divers projets Recherche</v>
          </cell>
          <cell r="E5">
            <v>0</v>
          </cell>
          <cell r="F5">
            <v>0</v>
          </cell>
          <cell r="G5" t="str">
            <v>Rech Admin</v>
          </cell>
          <cell r="H5" t="str">
            <v>Rech Admin</v>
          </cell>
          <cell r="I5" t="str">
            <v>9800ADDP</v>
          </cell>
          <cell r="J5" t="str">
            <v>9800ADDP</v>
          </cell>
          <cell r="K5">
            <v>0</v>
          </cell>
        </row>
        <row r="6">
          <cell r="C6" t="str">
            <v>AD</v>
          </cell>
          <cell r="D6" t="str">
            <v>AD Frais de gestion Recherche</v>
          </cell>
          <cell r="E6">
            <v>0</v>
          </cell>
          <cell r="F6">
            <v>0</v>
          </cell>
          <cell r="G6" t="str">
            <v>Rech Admin</v>
          </cell>
          <cell r="H6" t="str">
            <v>Rech Admin</v>
          </cell>
          <cell r="I6" t="str">
            <v>9800ADFG</v>
          </cell>
          <cell r="J6" t="str">
            <v>9800ADFG</v>
          </cell>
          <cell r="K6">
            <v>0</v>
          </cell>
        </row>
        <row r="7">
          <cell r="C7" t="str">
            <v>AD</v>
          </cell>
          <cell r="D7" t="str">
            <v>AD Fonds incitatifs Recherche</v>
          </cell>
          <cell r="E7">
            <v>0</v>
          </cell>
          <cell r="F7">
            <v>0</v>
          </cell>
          <cell r="G7" t="str">
            <v>Rech Admin</v>
          </cell>
          <cell r="H7" t="str">
            <v>Rech Admin</v>
          </cell>
          <cell r="I7" t="str">
            <v>9800ADFI</v>
          </cell>
          <cell r="J7" t="str">
            <v>9800ADFI</v>
          </cell>
          <cell r="K7">
            <v>0</v>
          </cell>
        </row>
        <row r="8">
          <cell r="C8" t="str">
            <v>AD</v>
          </cell>
          <cell r="D8" t="str">
            <v>AD 2 Administration et pilotage recherche ex-périmètre U2</v>
          </cell>
          <cell r="E8">
            <v>0</v>
          </cell>
          <cell r="F8">
            <v>0</v>
          </cell>
          <cell r="G8" t="str">
            <v>Rech Admin</v>
          </cell>
          <cell r="H8" t="str">
            <v>Rech Admin</v>
          </cell>
          <cell r="I8" t="str">
            <v>9800AD</v>
          </cell>
          <cell r="J8" t="str">
            <v>9800ADP2</v>
          </cell>
          <cell r="K8">
            <v>0</v>
          </cell>
        </row>
        <row r="9">
          <cell r="C9" t="str">
            <v>AD</v>
          </cell>
          <cell r="D9" t="str">
            <v>AD Microscopie Recherche</v>
          </cell>
          <cell r="E9">
            <v>0</v>
          </cell>
          <cell r="F9">
            <v>0</v>
          </cell>
          <cell r="G9" t="str">
            <v>Rech Admin</v>
          </cell>
          <cell r="H9" t="str">
            <v>Rech Admin</v>
          </cell>
          <cell r="I9" t="str">
            <v>9800ADMI</v>
          </cell>
          <cell r="J9">
            <v>0</v>
          </cell>
          <cell r="K9">
            <v>0</v>
          </cell>
        </row>
        <row r="10">
          <cell r="C10" t="str">
            <v>AD CAMPUS</v>
          </cell>
          <cell r="D10" t="str">
            <v>Plan Campus Aix Administration</v>
          </cell>
          <cell r="E10">
            <v>0</v>
          </cell>
          <cell r="F10">
            <v>0</v>
          </cell>
          <cell r="G10">
            <v>0</v>
          </cell>
          <cell r="H10" t="str">
            <v>Plan campus</v>
          </cell>
          <cell r="I10" t="str">
            <v>9030AD</v>
          </cell>
          <cell r="J10" t="str">
            <v>9030ADRD</v>
          </cell>
          <cell r="K10">
            <v>114</v>
          </cell>
        </row>
        <row r="11">
          <cell r="C11" t="str">
            <v>AD CAMPUS</v>
          </cell>
          <cell r="D11" t="str">
            <v>Plan Campus Luminy Administration</v>
          </cell>
          <cell r="E11">
            <v>0</v>
          </cell>
          <cell r="F11">
            <v>0</v>
          </cell>
          <cell r="G11">
            <v>0</v>
          </cell>
          <cell r="H11" t="str">
            <v>Plan campus</v>
          </cell>
          <cell r="I11" t="str">
            <v>9040AD</v>
          </cell>
          <cell r="J11">
            <v>0</v>
          </cell>
          <cell r="K11">
            <v>114</v>
          </cell>
        </row>
        <row r="12">
          <cell r="C12" t="str">
            <v>AD RECH</v>
          </cell>
          <cell r="D12" t="str">
            <v>AD Adminsitration et pilotage recherche</v>
          </cell>
          <cell r="E12">
            <v>0</v>
          </cell>
          <cell r="F12" t="str">
            <v>00LDR</v>
          </cell>
          <cell r="G12" t="str">
            <v>Rech Admin</v>
          </cell>
          <cell r="H12" t="str">
            <v>Rech Admin</v>
          </cell>
          <cell r="I12" t="str">
            <v>9800AD</v>
          </cell>
          <cell r="J12" t="str">
            <v>9800ADAD</v>
          </cell>
          <cell r="K12">
            <v>0</v>
          </cell>
        </row>
        <row r="13">
          <cell r="C13" t="str">
            <v>AD RECH</v>
          </cell>
          <cell r="D13" t="str">
            <v>Canceropole</v>
          </cell>
          <cell r="E13">
            <v>0</v>
          </cell>
          <cell r="F13" t="str">
            <v>40G01</v>
          </cell>
          <cell r="G13" t="str">
            <v>Canceropole</v>
          </cell>
          <cell r="H13" t="str">
            <v>Canceropole</v>
          </cell>
          <cell r="I13" t="str">
            <v>9800AD</v>
          </cell>
          <cell r="J13" t="str">
            <v>TERMINE</v>
          </cell>
          <cell r="K13">
            <v>106</v>
          </cell>
        </row>
        <row r="14">
          <cell r="C14" t="str">
            <v>AD RECH</v>
          </cell>
          <cell r="D14" t="str">
            <v>Canceropole</v>
          </cell>
          <cell r="E14">
            <v>0</v>
          </cell>
          <cell r="F14" t="str">
            <v>40RAX</v>
          </cell>
          <cell r="G14" t="str">
            <v>Canceropole</v>
          </cell>
          <cell r="H14" t="str">
            <v>Canceropole</v>
          </cell>
          <cell r="I14" t="str">
            <v>9800AD</v>
          </cell>
          <cell r="J14" t="str">
            <v>TERMINE</v>
          </cell>
          <cell r="K14">
            <v>106</v>
          </cell>
        </row>
        <row r="15">
          <cell r="C15" t="str">
            <v>AD RECH</v>
          </cell>
          <cell r="D15" t="str">
            <v>Canceropole</v>
          </cell>
          <cell r="E15">
            <v>0</v>
          </cell>
          <cell r="F15" t="str">
            <v>40RP2</v>
          </cell>
          <cell r="G15" t="str">
            <v>Canceropole</v>
          </cell>
          <cell r="H15" t="str">
            <v>Canceropole</v>
          </cell>
          <cell r="I15" t="str">
            <v>9800AD</v>
          </cell>
          <cell r="J15" t="str">
            <v>TERMINE</v>
          </cell>
          <cell r="K15">
            <v>106</v>
          </cell>
        </row>
        <row r="16">
          <cell r="C16" t="str">
            <v>AD RECH</v>
          </cell>
          <cell r="D16" t="str">
            <v>Canceropole</v>
          </cell>
          <cell r="E16">
            <v>0</v>
          </cell>
          <cell r="F16" t="str">
            <v>40RP3</v>
          </cell>
          <cell r="G16" t="str">
            <v>Canceropole</v>
          </cell>
          <cell r="H16" t="str">
            <v>Canceropole</v>
          </cell>
          <cell r="I16" t="str">
            <v>9800AD</v>
          </cell>
          <cell r="J16" t="str">
            <v>TERMINE</v>
          </cell>
          <cell r="K16">
            <v>106</v>
          </cell>
        </row>
        <row r="17">
          <cell r="C17" t="str">
            <v>ADES</v>
          </cell>
          <cell r="D17" t="str">
            <v>ADÉS - Anthropologie bio-culturelle, Droit, Éthique &amp; Santé</v>
          </cell>
          <cell r="E17" t="str">
            <v>SIGNOLI Michel</v>
          </cell>
          <cell r="F17" t="str">
            <v>25L35</v>
          </cell>
          <cell r="G17" t="str">
            <v>UMR 6578</v>
          </cell>
          <cell r="H17" t="str">
            <v>UMR 7268</v>
          </cell>
          <cell r="I17" t="str">
            <v>9802U201</v>
          </cell>
          <cell r="J17" t="str">
            <v>9802U201</v>
          </cell>
          <cell r="K17">
            <v>111</v>
          </cell>
        </row>
        <row r="18">
          <cell r="C18" t="str">
            <v>ADES</v>
          </cell>
          <cell r="D18" t="str">
            <v>ADÉS - Anthropologie bio-culturelle, Droit, Éthique &amp; Santé</v>
          </cell>
          <cell r="E18" t="str">
            <v>SIGNOLI Michel</v>
          </cell>
          <cell r="F18" t="str">
            <v>25L35</v>
          </cell>
          <cell r="G18" t="str">
            <v>EA 3783</v>
          </cell>
          <cell r="H18" t="str">
            <v>UMR 7268</v>
          </cell>
          <cell r="I18" t="str">
            <v>9802U201</v>
          </cell>
          <cell r="J18" t="str">
            <v>9802U201</v>
          </cell>
          <cell r="K18">
            <v>111</v>
          </cell>
        </row>
        <row r="19">
          <cell r="C19" t="str">
            <v>ADES</v>
          </cell>
          <cell r="D19" t="str">
            <v>ADÉS - Anthropologie bio-culturelle, Droit, Éthique &amp; Santé</v>
          </cell>
          <cell r="E19" t="str">
            <v>SIGNOLI Michel</v>
          </cell>
          <cell r="F19" t="str">
            <v>25L43</v>
          </cell>
          <cell r="G19" t="str">
            <v>EA 3783</v>
          </cell>
          <cell r="H19" t="str">
            <v>UMR 7268</v>
          </cell>
          <cell r="I19" t="str">
            <v>9802U201</v>
          </cell>
          <cell r="J19" t="str">
            <v>9802U201</v>
          </cell>
          <cell r="K19">
            <v>111</v>
          </cell>
        </row>
        <row r="20">
          <cell r="C20" t="str">
            <v>AFMB</v>
          </cell>
          <cell r="D20" t="str">
            <v>AFMB - Architecture et Fonction des Macromolécules Biologiques</v>
          </cell>
          <cell r="E20" t="str">
            <v>BOURNE Yves</v>
          </cell>
          <cell r="F20" t="str">
            <v>14L35</v>
          </cell>
          <cell r="G20" t="str">
            <v>UMR 6098</v>
          </cell>
          <cell r="H20" t="str">
            <v>UMR 7257</v>
          </cell>
          <cell r="I20" t="str">
            <v>9802U160</v>
          </cell>
          <cell r="J20" t="str">
            <v>9802U160</v>
          </cell>
          <cell r="K20">
            <v>106</v>
          </cell>
        </row>
        <row r="21">
          <cell r="C21" t="str">
            <v>AFMB</v>
          </cell>
          <cell r="D21" t="str">
            <v>AFMB (Anc: CRN2M / EQ 2 )</v>
          </cell>
          <cell r="E21" t="str">
            <v>MARCHOT</v>
          </cell>
          <cell r="F21" t="str">
            <v>25L312</v>
          </cell>
          <cell r="G21" t="str">
            <v>UMR 6231</v>
          </cell>
          <cell r="H21" t="str">
            <v>UMR 7257</v>
          </cell>
          <cell r="I21" t="str">
            <v>9802U160</v>
          </cell>
          <cell r="J21" t="str">
            <v>9802U160</v>
          </cell>
          <cell r="K21">
            <v>106</v>
          </cell>
        </row>
        <row r="22">
          <cell r="C22" t="str">
            <v>AI</v>
          </cell>
          <cell r="D22" t="str">
            <v>AI - Adhésion et Inflammation</v>
          </cell>
          <cell r="E22" t="str">
            <v>BONGRAND Pierre</v>
          </cell>
          <cell r="F22" t="str">
            <v>25L29</v>
          </cell>
          <cell r="G22" t="str">
            <v>UMR 6212</v>
          </cell>
          <cell r="H22" t="str">
            <v>UMR_S 1067 / UMR 7333</v>
          </cell>
          <cell r="I22" t="str">
            <v>9802U202</v>
          </cell>
          <cell r="J22" t="str">
            <v>9802U202</v>
          </cell>
          <cell r="K22">
            <v>106</v>
          </cell>
        </row>
        <row r="23">
          <cell r="C23" t="str">
            <v>AI</v>
          </cell>
          <cell r="D23" t="str">
            <v>AI - Adhésion et Inflammation</v>
          </cell>
          <cell r="E23" t="str">
            <v>BONGRAND Pierre</v>
          </cell>
          <cell r="F23" t="str">
            <v>25L29</v>
          </cell>
          <cell r="G23" t="str">
            <v>UM 31</v>
          </cell>
          <cell r="H23" t="str">
            <v>UMR_S 1067 / UMR 7333</v>
          </cell>
          <cell r="I23" t="str">
            <v>9802U202</v>
          </cell>
          <cell r="J23" t="str">
            <v>9802U202</v>
          </cell>
          <cell r="K23">
            <v>106</v>
          </cell>
        </row>
        <row r="24">
          <cell r="C24" t="str">
            <v>AMIDEX</v>
          </cell>
          <cell r="D24" t="str">
            <v>AMIDEX FORMATION</v>
          </cell>
          <cell r="E24">
            <v>0</v>
          </cell>
          <cell r="F24">
            <v>0</v>
          </cell>
          <cell r="G24">
            <v>0</v>
          </cell>
          <cell r="H24">
            <v>0</v>
          </cell>
          <cell r="I24" t="str">
            <v>SOCA0FOAE</v>
          </cell>
          <cell r="J24" t="str">
            <v>FOAEFORM</v>
          </cell>
          <cell r="K24">
            <v>0</v>
          </cell>
        </row>
        <row r="25">
          <cell r="C25" t="str">
            <v>AMIDEX</v>
          </cell>
          <cell r="D25" t="str">
            <v>FONDS INTERNATIONAUX</v>
          </cell>
          <cell r="E25">
            <v>0</v>
          </cell>
          <cell r="F25">
            <v>0</v>
          </cell>
          <cell r="G25">
            <v>0</v>
          </cell>
          <cell r="H25">
            <v>0</v>
          </cell>
          <cell r="I25" t="str">
            <v>SOCA0INTE</v>
          </cell>
          <cell r="J25" t="str">
            <v>INTEFORM</v>
          </cell>
          <cell r="K25">
            <v>0</v>
          </cell>
        </row>
        <row r="26">
          <cell r="C26" t="str">
            <v>AMIDEX</v>
          </cell>
          <cell r="D26" t="str">
            <v>FONDS INTERNATIONAUX</v>
          </cell>
          <cell r="E26">
            <v>0</v>
          </cell>
          <cell r="F26">
            <v>0</v>
          </cell>
          <cell r="G26">
            <v>0</v>
          </cell>
          <cell r="H26">
            <v>0</v>
          </cell>
          <cell r="I26" t="str">
            <v>SOCA0INTE</v>
          </cell>
          <cell r="J26" t="str">
            <v>INTERECH</v>
          </cell>
          <cell r="K26">
            <v>0</v>
          </cell>
        </row>
        <row r="27">
          <cell r="C27" t="str">
            <v>AMIDEX</v>
          </cell>
          <cell r="D27" t="str">
            <v>FONDS INTERNATIONAUX</v>
          </cell>
          <cell r="E27">
            <v>0</v>
          </cell>
          <cell r="F27">
            <v>0</v>
          </cell>
          <cell r="G27">
            <v>0</v>
          </cell>
          <cell r="H27">
            <v>0</v>
          </cell>
          <cell r="I27" t="str">
            <v>SOCA0INTE</v>
          </cell>
          <cell r="J27" t="str">
            <v>INTESOEC</v>
          </cell>
          <cell r="K27">
            <v>0</v>
          </cell>
        </row>
        <row r="28">
          <cell r="C28" t="str">
            <v>AMIDEX</v>
          </cell>
          <cell r="D28" t="str">
            <v>LABEX 07 INFORM</v>
          </cell>
          <cell r="E28">
            <v>0</v>
          </cell>
          <cell r="F28">
            <v>0</v>
          </cell>
          <cell r="G28">
            <v>0</v>
          </cell>
          <cell r="H28">
            <v>0</v>
          </cell>
          <cell r="I28" t="str">
            <v>SOCA0LA07</v>
          </cell>
          <cell r="J28" t="str">
            <v>LA07ENSADV</v>
          </cell>
          <cell r="K28">
            <v>0</v>
          </cell>
        </row>
        <row r="29">
          <cell r="C29" t="str">
            <v>AMIDEX</v>
          </cell>
          <cell r="D29" t="str">
            <v>LABEX 07 INFORM</v>
          </cell>
          <cell r="E29">
            <v>0</v>
          </cell>
          <cell r="F29">
            <v>0</v>
          </cell>
          <cell r="G29">
            <v>0</v>
          </cell>
          <cell r="H29">
            <v>0</v>
          </cell>
          <cell r="I29" t="str">
            <v>SOCA0LA07</v>
          </cell>
          <cell r="J29" t="str">
            <v>LA07ENSBIO</v>
          </cell>
          <cell r="K29">
            <v>0</v>
          </cell>
        </row>
        <row r="30">
          <cell r="C30" t="str">
            <v>AMIDEX</v>
          </cell>
          <cell r="D30" t="str">
            <v>LABEX 07 INFORM</v>
          </cell>
          <cell r="E30">
            <v>0</v>
          </cell>
          <cell r="F30">
            <v>0</v>
          </cell>
          <cell r="G30">
            <v>0</v>
          </cell>
          <cell r="H30">
            <v>0</v>
          </cell>
          <cell r="I30" t="str">
            <v>SOCA0LA07</v>
          </cell>
          <cell r="J30" t="str">
            <v>LA07ENSSUM</v>
          </cell>
          <cell r="K30">
            <v>0</v>
          </cell>
        </row>
        <row r="31">
          <cell r="C31" t="str">
            <v>AMIDEX</v>
          </cell>
          <cell r="D31" t="str">
            <v>LABEX 07 INFORM</v>
          </cell>
          <cell r="E31">
            <v>0</v>
          </cell>
          <cell r="F31">
            <v>0</v>
          </cell>
          <cell r="G31">
            <v>0</v>
          </cell>
          <cell r="H31">
            <v>0</v>
          </cell>
          <cell r="I31" t="str">
            <v>SOCA0LA07</v>
          </cell>
          <cell r="J31" t="str">
            <v>LA07RECHER</v>
          </cell>
          <cell r="K31">
            <v>0</v>
          </cell>
        </row>
        <row r="32">
          <cell r="C32" t="str">
            <v>AMIDEX</v>
          </cell>
          <cell r="D32" t="str">
            <v>LABEX 07 INFORM</v>
          </cell>
          <cell r="E32">
            <v>0</v>
          </cell>
          <cell r="F32">
            <v>0</v>
          </cell>
          <cell r="G32">
            <v>0</v>
          </cell>
          <cell r="H32">
            <v>0</v>
          </cell>
          <cell r="I32" t="str">
            <v>SOCA0LA07</v>
          </cell>
          <cell r="J32" t="str">
            <v>LA07VALCOM</v>
          </cell>
          <cell r="K32">
            <v>0</v>
          </cell>
        </row>
        <row r="33">
          <cell r="C33" t="str">
            <v>AMIDEX</v>
          </cell>
          <cell r="D33" t="str">
            <v>LABEX 07 INFORM</v>
          </cell>
          <cell r="E33">
            <v>0</v>
          </cell>
          <cell r="F33">
            <v>0</v>
          </cell>
          <cell r="G33">
            <v>0</v>
          </cell>
          <cell r="H33">
            <v>0</v>
          </cell>
          <cell r="I33" t="str">
            <v>SOCA0LA07</v>
          </cell>
          <cell r="J33" t="str">
            <v>LA07VALWOR</v>
          </cell>
          <cell r="K33">
            <v>0</v>
          </cell>
        </row>
        <row r="34">
          <cell r="C34" t="str">
            <v>AMIDEX</v>
          </cell>
          <cell r="D34" t="str">
            <v>GOUVERNANCE</v>
          </cell>
          <cell r="E34">
            <v>0</v>
          </cell>
          <cell r="F34">
            <v>0</v>
          </cell>
          <cell r="G34">
            <v>0</v>
          </cell>
          <cell r="H34">
            <v>0</v>
          </cell>
          <cell r="I34" t="str">
            <v>SOCA0PIGO</v>
          </cell>
          <cell r="J34" t="str">
            <v>PIGOADMI</v>
          </cell>
          <cell r="K34">
            <v>0</v>
          </cell>
        </row>
        <row r="35">
          <cell r="C35" t="str">
            <v>AMIDEX</v>
          </cell>
          <cell r="D35" t="str">
            <v>RECHERCHE</v>
          </cell>
          <cell r="E35">
            <v>0</v>
          </cell>
          <cell r="F35">
            <v>0</v>
          </cell>
          <cell r="G35">
            <v>0</v>
          </cell>
          <cell r="H35">
            <v>0</v>
          </cell>
          <cell r="I35" t="str">
            <v>SOCA0REEI</v>
          </cell>
          <cell r="J35" t="str">
            <v>REEIRECH</v>
          </cell>
          <cell r="K35">
            <v>0</v>
          </cell>
        </row>
        <row r="36">
          <cell r="C36" t="str">
            <v>AMIDEX</v>
          </cell>
          <cell r="D36" t="str">
            <v>RECHERCHE</v>
          </cell>
          <cell r="E36">
            <v>0</v>
          </cell>
          <cell r="F36">
            <v>0</v>
          </cell>
          <cell r="G36">
            <v>0</v>
          </cell>
          <cell r="H36">
            <v>0</v>
          </cell>
          <cell r="I36" t="str">
            <v>SOCA0REEM</v>
          </cell>
          <cell r="J36" t="str">
            <v>REEMRECH</v>
          </cell>
          <cell r="K36">
            <v>0</v>
          </cell>
        </row>
        <row r="37">
          <cell r="C37" t="str">
            <v>AMIDEX</v>
          </cell>
          <cell r="D37" t="str">
            <v>RECHERCHE</v>
          </cell>
          <cell r="E37">
            <v>0</v>
          </cell>
          <cell r="F37">
            <v>0</v>
          </cell>
          <cell r="G37">
            <v>0</v>
          </cell>
          <cell r="H37">
            <v>0</v>
          </cell>
          <cell r="I37" t="str">
            <v>SOCA0REID</v>
          </cell>
          <cell r="J37" t="str">
            <v>REIDRECH</v>
          </cell>
          <cell r="K37">
            <v>0</v>
          </cell>
        </row>
        <row r="38">
          <cell r="C38" t="str">
            <v>AMIDEX</v>
          </cell>
          <cell r="D38" t="str">
            <v>POLITIQUE RH RECRUTEMENTS</v>
          </cell>
          <cell r="E38">
            <v>0</v>
          </cell>
          <cell r="F38">
            <v>0</v>
          </cell>
          <cell r="G38">
            <v>0</v>
          </cell>
          <cell r="H38">
            <v>0</v>
          </cell>
          <cell r="I38" t="str">
            <v>SOCA0RHRE</v>
          </cell>
          <cell r="J38" t="str">
            <v>RHREFORM</v>
          </cell>
          <cell r="K38">
            <v>0</v>
          </cell>
        </row>
        <row r="39">
          <cell r="C39" t="str">
            <v>AMIDEX</v>
          </cell>
          <cell r="D39" t="str">
            <v>POLITIQUE RH RECRUTEMENTS</v>
          </cell>
          <cell r="E39">
            <v>0</v>
          </cell>
          <cell r="F39">
            <v>0</v>
          </cell>
          <cell r="G39">
            <v>0</v>
          </cell>
          <cell r="H39">
            <v>0</v>
          </cell>
          <cell r="I39" t="str">
            <v>SOCA0RHRE</v>
          </cell>
          <cell r="J39" t="str">
            <v>RHREPORH</v>
          </cell>
          <cell r="K39">
            <v>0</v>
          </cell>
        </row>
        <row r="40">
          <cell r="C40" t="str">
            <v>AMIDEX</v>
          </cell>
          <cell r="D40" t="str">
            <v>POLITIQUE RH RECRUTEMENTS</v>
          </cell>
          <cell r="E40">
            <v>0</v>
          </cell>
          <cell r="F40">
            <v>0</v>
          </cell>
          <cell r="G40">
            <v>0</v>
          </cell>
          <cell r="H40">
            <v>0</v>
          </cell>
          <cell r="I40" t="str">
            <v>SOCA0RHRE</v>
          </cell>
          <cell r="J40" t="str">
            <v>RHRERECH</v>
          </cell>
          <cell r="K40">
            <v>0</v>
          </cell>
        </row>
        <row r="41">
          <cell r="C41" t="str">
            <v>AMIDEX</v>
          </cell>
          <cell r="D41" t="str">
            <v>POLITIQUE RH RECRUTEMENTS</v>
          </cell>
          <cell r="E41">
            <v>0</v>
          </cell>
          <cell r="F41">
            <v>0</v>
          </cell>
          <cell r="G41">
            <v>0</v>
          </cell>
          <cell r="H41">
            <v>0</v>
          </cell>
          <cell r="I41" t="str">
            <v>SOCA0RHRE</v>
          </cell>
          <cell r="J41" t="str">
            <v>RHRESOEC</v>
          </cell>
          <cell r="K41">
            <v>0</v>
          </cell>
        </row>
        <row r="42">
          <cell r="C42" t="str">
            <v>AMIDEX</v>
          </cell>
          <cell r="D42" t="str">
            <v>POLITIQUE RH TALENTS</v>
          </cell>
          <cell r="E42">
            <v>0</v>
          </cell>
          <cell r="F42">
            <v>0</v>
          </cell>
          <cell r="G42">
            <v>0</v>
          </cell>
          <cell r="H42">
            <v>0</v>
          </cell>
          <cell r="I42" t="str">
            <v>SOCA0RHTA</v>
          </cell>
          <cell r="J42" t="str">
            <v>RHTAFORM</v>
          </cell>
          <cell r="K42">
            <v>0</v>
          </cell>
        </row>
        <row r="43">
          <cell r="C43" t="str">
            <v>AMIDEX</v>
          </cell>
          <cell r="D43" t="str">
            <v>POLITIQUE RH TALENTS</v>
          </cell>
          <cell r="E43">
            <v>0</v>
          </cell>
          <cell r="F43">
            <v>0</v>
          </cell>
          <cell r="G43">
            <v>0</v>
          </cell>
          <cell r="H43">
            <v>0</v>
          </cell>
          <cell r="I43" t="str">
            <v>SOCA0RHTA</v>
          </cell>
          <cell r="J43" t="str">
            <v>RHTAPORH</v>
          </cell>
          <cell r="K43">
            <v>0</v>
          </cell>
        </row>
        <row r="44">
          <cell r="C44" t="str">
            <v>AMIDEX</v>
          </cell>
          <cell r="D44" t="str">
            <v>POLITIQUE RH TALENTS</v>
          </cell>
          <cell r="E44">
            <v>0</v>
          </cell>
          <cell r="F44">
            <v>0</v>
          </cell>
          <cell r="G44">
            <v>0</v>
          </cell>
          <cell r="H44">
            <v>0</v>
          </cell>
          <cell r="I44" t="str">
            <v>SOCA0RHTA</v>
          </cell>
          <cell r="J44" t="str">
            <v>RHTARECH</v>
          </cell>
          <cell r="K44">
            <v>0</v>
          </cell>
        </row>
        <row r="45">
          <cell r="C45" t="str">
            <v>AMIDEX</v>
          </cell>
          <cell r="D45" t="str">
            <v>POLITIQUE RH TALENTS</v>
          </cell>
          <cell r="E45">
            <v>0</v>
          </cell>
          <cell r="F45">
            <v>0</v>
          </cell>
          <cell r="G45">
            <v>0</v>
          </cell>
          <cell r="H45">
            <v>0</v>
          </cell>
          <cell r="I45" t="str">
            <v>SOCA0RHTA</v>
          </cell>
          <cell r="J45" t="str">
            <v>RHTASOEC</v>
          </cell>
          <cell r="K45">
            <v>0</v>
          </cell>
        </row>
        <row r="46">
          <cell r="C46" t="str">
            <v>AMIDEX</v>
          </cell>
          <cell r="D46" t="str">
            <v>SOCIO ECO - PROJET HIT</v>
          </cell>
          <cell r="E46">
            <v>0</v>
          </cell>
          <cell r="F46">
            <v>0</v>
          </cell>
          <cell r="G46">
            <v>0</v>
          </cell>
          <cell r="H46">
            <v>0</v>
          </cell>
          <cell r="I46" t="str">
            <v>SOCA0SEHI</v>
          </cell>
          <cell r="J46" t="str">
            <v>SEHISOEC</v>
          </cell>
          <cell r="K46">
            <v>0</v>
          </cell>
        </row>
        <row r="47">
          <cell r="C47" t="str">
            <v>AMIDEX</v>
          </cell>
          <cell r="D47" t="str">
            <v>SOCIO ECO - FONDS DE TRANSFERTS</v>
          </cell>
          <cell r="E47">
            <v>0</v>
          </cell>
          <cell r="F47">
            <v>0</v>
          </cell>
          <cell r="G47">
            <v>0</v>
          </cell>
          <cell r="H47">
            <v>0</v>
          </cell>
          <cell r="I47" t="str">
            <v>SOCA0SETR</v>
          </cell>
          <cell r="J47" t="str">
            <v>SETRSOEC</v>
          </cell>
          <cell r="K47">
            <v>0</v>
          </cell>
        </row>
        <row r="48">
          <cell r="C48" t="str">
            <v>AMIDEX</v>
          </cell>
          <cell r="D48" t="str">
            <v>LABEX 01 AMSE</v>
          </cell>
          <cell r="E48">
            <v>0</v>
          </cell>
          <cell r="F48">
            <v>0</v>
          </cell>
          <cell r="G48">
            <v>0</v>
          </cell>
          <cell r="H48">
            <v>0</v>
          </cell>
          <cell r="I48" t="str">
            <v>SOCA0LA01</v>
          </cell>
          <cell r="J48" t="str">
            <v>SOCA0LA01</v>
          </cell>
          <cell r="K48">
            <v>0</v>
          </cell>
        </row>
        <row r="49">
          <cell r="C49" t="str">
            <v>AMIDEX</v>
          </cell>
          <cell r="D49" t="str">
            <v>LABEX 02 MED</v>
          </cell>
          <cell r="E49">
            <v>0</v>
          </cell>
          <cell r="F49">
            <v>0</v>
          </cell>
          <cell r="G49">
            <v>0</v>
          </cell>
          <cell r="H49">
            <v>0</v>
          </cell>
          <cell r="I49" t="str">
            <v>SOCA0LA02</v>
          </cell>
          <cell r="J49" t="str">
            <v>SOCA0LA02</v>
          </cell>
          <cell r="K49">
            <v>0</v>
          </cell>
        </row>
        <row r="50">
          <cell r="C50" t="str">
            <v>AMIDEX</v>
          </cell>
          <cell r="D50" t="str">
            <v>LABEX 03 MEC</v>
          </cell>
          <cell r="E50">
            <v>0</v>
          </cell>
          <cell r="F50">
            <v>0</v>
          </cell>
          <cell r="G50">
            <v>0</v>
          </cell>
          <cell r="H50">
            <v>0</v>
          </cell>
          <cell r="I50" t="str">
            <v>SOCA0LA03</v>
          </cell>
          <cell r="J50" t="str">
            <v>SOCA0LA03</v>
          </cell>
          <cell r="K50">
            <v>0</v>
          </cell>
        </row>
        <row r="51">
          <cell r="C51" t="str">
            <v>AMIDEX</v>
          </cell>
          <cell r="D51" t="str">
            <v>LABEX 04 OTMED</v>
          </cell>
          <cell r="E51">
            <v>0</v>
          </cell>
          <cell r="F51">
            <v>0</v>
          </cell>
          <cell r="G51">
            <v>0</v>
          </cell>
          <cell r="H51">
            <v>0</v>
          </cell>
          <cell r="I51" t="str">
            <v>SOCA0LA04</v>
          </cell>
          <cell r="J51" t="str">
            <v>SOCA0LA04</v>
          </cell>
          <cell r="K51">
            <v>0</v>
          </cell>
        </row>
        <row r="52">
          <cell r="C52" t="str">
            <v>AMIDEX</v>
          </cell>
          <cell r="D52" t="str">
            <v>LABEX 05 ARCHIMEDE</v>
          </cell>
          <cell r="E52">
            <v>0</v>
          </cell>
          <cell r="F52">
            <v>0</v>
          </cell>
          <cell r="G52">
            <v>0</v>
          </cell>
          <cell r="H52">
            <v>0</v>
          </cell>
          <cell r="I52" t="str">
            <v>SOCA0LA05</v>
          </cell>
          <cell r="J52" t="str">
            <v>SOCA0LA05</v>
          </cell>
          <cell r="K52">
            <v>0</v>
          </cell>
        </row>
        <row r="53">
          <cell r="C53" t="str">
            <v>AMIDEX</v>
          </cell>
          <cell r="D53" t="str">
            <v>LABEX 06 BLRI</v>
          </cell>
          <cell r="E53">
            <v>0</v>
          </cell>
          <cell r="F53">
            <v>0</v>
          </cell>
          <cell r="G53">
            <v>0</v>
          </cell>
          <cell r="H53">
            <v>0</v>
          </cell>
          <cell r="I53" t="str">
            <v>SOCA0LA06</v>
          </cell>
          <cell r="J53" t="str">
            <v>SOCA0LA06</v>
          </cell>
          <cell r="K53">
            <v>0</v>
          </cell>
        </row>
        <row r="54">
          <cell r="C54" t="str">
            <v>AMIDEX</v>
          </cell>
          <cell r="D54" t="str">
            <v>LABEX 07 INFORM</v>
          </cell>
          <cell r="E54">
            <v>0</v>
          </cell>
          <cell r="F54">
            <v>0</v>
          </cell>
          <cell r="G54">
            <v>0</v>
          </cell>
          <cell r="H54">
            <v>0</v>
          </cell>
          <cell r="I54" t="str">
            <v>SOCA0LA07</v>
          </cell>
          <cell r="J54" t="str">
            <v>SOCA0LA07</v>
          </cell>
          <cell r="K54">
            <v>0</v>
          </cell>
        </row>
        <row r="55">
          <cell r="C55" t="str">
            <v>AMIDEX</v>
          </cell>
          <cell r="D55" t="str">
            <v>LABEX 08 OCEVU</v>
          </cell>
          <cell r="E55">
            <v>0</v>
          </cell>
          <cell r="F55">
            <v>0</v>
          </cell>
          <cell r="G55">
            <v>0</v>
          </cell>
          <cell r="H55">
            <v>0</v>
          </cell>
          <cell r="I55" t="str">
            <v>SOCA0LA08</v>
          </cell>
          <cell r="J55" t="str">
            <v>SOCA0LA08</v>
          </cell>
          <cell r="K55">
            <v>0</v>
          </cell>
        </row>
        <row r="56">
          <cell r="C56" t="str">
            <v>AMIDEX</v>
          </cell>
          <cell r="D56" t="str">
            <v>LABEX 09 SERENADE</v>
          </cell>
          <cell r="E56">
            <v>0</v>
          </cell>
          <cell r="F56">
            <v>0</v>
          </cell>
          <cell r="G56">
            <v>0</v>
          </cell>
          <cell r="H56">
            <v>0</v>
          </cell>
          <cell r="I56" t="str">
            <v>SOCA0LA09</v>
          </cell>
          <cell r="J56" t="str">
            <v>SOCA0LA09</v>
          </cell>
          <cell r="K56">
            <v>0</v>
          </cell>
        </row>
        <row r="57">
          <cell r="C57" t="str">
            <v>BVME</v>
          </cell>
          <cell r="D57" t="str">
            <v>BVME - Biologie Végétale et Microbiologie Environnementales</v>
          </cell>
          <cell r="E57" t="str">
            <v xml:space="preserve">HAVAUX Michel </v>
          </cell>
          <cell r="F57" t="str">
            <v>14L61</v>
          </cell>
          <cell r="G57" t="str">
            <v>UMR 6191</v>
          </cell>
          <cell r="H57" t="str">
            <v>UMR 7265</v>
          </cell>
          <cell r="I57" t="str">
            <v>9802U161</v>
          </cell>
          <cell r="J57" t="str">
            <v>9802U161</v>
          </cell>
          <cell r="K57">
            <v>110</v>
          </cell>
        </row>
        <row r="58">
          <cell r="C58" t="str">
            <v>CERIMED</v>
          </cell>
          <cell r="D58" t="str">
            <v>CERIMED</v>
          </cell>
          <cell r="E58" t="str">
            <v>MEGE Jean-Louis</v>
          </cell>
          <cell r="F58" t="str">
            <v>CERIMED</v>
          </cell>
          <cell r="G58" t="str">
            <v>CERIMED</v>
          </cell>
          <cell r="H58" t="str">
            <v>CERIMED</v>
          </cell>
          <cell r="I58" t="str">
            <v>9802CERI</v>
          </cell>
          <cell r="J58" t="str">
            <v>9802CERI</v>
          </cell>
          <cell r="K58">
            <v>106</v>
          </cell>
        </row>
        <row r="59">
          <cell r="C59" t="str">
            <v>CERIMED</v>
          </cell>
          <cell r="D59" t="str">
            <v>CERIMED</v>
          </cell>
          <cell r="E59" t="str">
            <v>MEGE Jean-Louis</v>
          </cell>
          <cell r="F59" t="str">
            <v>907GP</v>
          </cell>
          <cell r="G59" t="str">
            <v>CERIM</v>
          </cell>
          <cell r="H59" t="str">
            <v>CERIMED</v>
          </cell>
          <cell r="I59" t="str">
            <v xml:space="preserve">9802CERI </v>
          </cell>
          <cell r="J59" t="str">
            <v xml:space="preserve">9802CERI </v>
          </cell>
          <cell r="K59">
            <v>106</v>
          </cell>
        </row>
        <row r="60">
          <cell r="C60" t="str">
            <v>CIC</v>
          </cell>
          <cell r="D60" t="str">
            <v>CIC - Centre d'Investigation Clinique</v>
          </cell>
          <cell r="E60" t="str">
            <v>BERLAND Yvon</v>
          </cell>
          <cell r="F60">
            <v>0</v>
          </cell>
          <cell r="G60">
            <v>9502</v>
          </cell>
          <cell r="H60">
            <v>9502</v>
          </cell>
          <cell r="I60" t="str">
            <v>9802CICX</v>
          </cell>
          <cell r="J60" t="str">
            <v>9802CICX</v>
          </cell>
          <cell r="K60">
            <v>106</v>
          </cell>
        </row>
        <row r="61">
          <cell r="C61" t="str">
            <v>CIML</v>
          </cell>
          <cell r="D61" t="str">
            <v>CIML - Centre d'Immunologie de Marseille-Luminy</v>
          </cell>
          <cell r="E61" t="str">
            <v>VIVIER Eric</v>
          </cell>
          <cell r="F61" t="str">
            <v>14L45</v>
          </cell>
          <cell r="G61" t="str">
            <v>UM 631</v>
          </cell>
          <cell r="H61" t="str">
            <v>UMR_S 1104 / UMR 7280</v>
          </cell>
          <cell r="I61" t="str">
            <v>9802U162</v>
          </cell>
          <cell r="J61" t="str">
            <v>9802U162</v>
          </cell>
          <cell r="K61">
            <v>106</v>
          </cell>
        </row>
        <row r="62">
          <cell r="C62" t="str">
            <v>CIML</v>
          </cell>
          <cell r="D62" t="str">
            <v>CIML - Centre d'Immunologie de Marseille-Luminy</v>
          </cell>
          <cell r="E62" t="str">
            <v>VIVIER Eric</v>
          </cell>
          <cell r="F62" t="str">
            <v>14L45</v>
          </cell>
          <cell r="G62" t="str">
            <v>UMR 6102</v>
          </cell>
          <cell r="H62" t="str">
            <v>UMR_S 1104 / UMR 7280</v>
          </cell>
          <cell r="I62" t="str">
            <v>9802U162</v>
          </cell>
          <cell r="J62" t="str">
            <v>9802U162</v>
          </cell>
          <cell r="K62">
            <v>106</v>
          </cell>
        </row>
        <row r="63">
          <cell r="C63" t="str">
            <v>CIML</v>
          </cell>
          <cell r="D63" t="str">
            <v>CIML - Centre d'Immunologie de Marseille-Luminy</v>
          </cell>
          <cell r="E63" t="str">
            <v>VIVIER Eric</v>
          </cell>
          <cell r="F63" t="str">
            <v>14L45</v>
          </cell>
          <cell r="G63" t="str">
            <v>UMR-S 631</v>
          </cell>
          <cell r="H63" t="str">
            <v>UMR_S 1104 / UMR 7280</v>
          </cell>
          <cell r="I63" t="str">
            <v>9802U162</v>
          </cell>
          <cell r="J63" t="str">
            <v>9802U162</v>
          </cell>
          <cell r="K63">
            <v>106</v>
          </cell>
        </row>
        <row r="64">
          <cell r="C64" t="str">
            <v>CINAM</v>
          </cell>
          <cell r="D64" t="str">
            <v>CINAM - Centre Interdisciplinaire de Nanoscience de Marseille</v>
          </cell>
          <cell r="E64" t="str">
            <v>HENRY Claude</v>
          </cell>
          <cell r="F64" t="str">
            <v>14L07</v>
          </cell>
          <cell r="G64" t="str">
            <v>UPR 3118</v>
          </cell>
          <cell r="H64" t="str">
            <v>UMR 7325</v>
          </cell>
          <cell r="I64" t="str">
            <v>9802U118</v>
          </cell>
          <cell r="J64" t="str">
            <v>9802U118</v>
          </cell>
          <cell r="K64">
            <v>108</v>
          </cell>
        </row>
        <row r="65">
          <cell r="C65" t="str">
            <v>CIPHE</v>
          </cell>
          <cell r="D65" t="str">
            <v>CIPHE - Centre d'immunophénomique</v>
          </cell>
          <cell r="E65" t="str">
            <v>MALISSEN Bernard</v>
          </cell>
          <cell r="F65">
            <v>0</v>
          </cell>
          <cell r="G65">
            <v>0</v>
          </cell>
          <cell r="H65" t="str">
            <v>UMS 3367</v>
          </cell>
          <cell r="I65">
            <v>0</v>
          </cell>
          <cell r="J65">
            <v>0</v>
          </cell>
          <cell r="K65">
            <v>0</v>
          </cell>
        </row>
        <row r="66">
          <cell r="C66" t="str">
            <v>COM</v>
          </cell>
          <cell r="D66" t="str">
            <v>COM Observation</v>
          </cell>
          <cell r="E66" t="str">
            <v>M.I.O</v>
          </cell>
          <cell r="F66" t="str">
            <v>15LUM</v>
          </cell>
          <cell r="G66" t="str">
            <v>UMS 2196</v>
          </cell>
          <cell r="H66" t="str">
            <v>UMS 2196</v>
          </cell>
          <cell r="I66" t="str">
            <v>9802OBSE</v>
          </cell>
          <cell r="J66" t="str">
            <v>9802OBSE</v>
          </cell>
          <cell r="K66">
            <v>110</v>
          </cell>
        </row>
        <row r="67">
          <cell r="C67" t="str">
            <v>CPPM</v>
          </cell>
          <cell r="D67" t="str">
            <v>CPPM - Centre de Physique des Particules de Marseille</v>
          </cell>
          <cell r="E67" t="str">
            <v>KAJFASZ Eric</v>
          </cell>
          <cell r="F67" t="str">
            <v>14L12</v>
          </cell>
          <cell r="G67" t="str">
            <v>UMR 6550</v>
          </cell>
          <cell r="H67" t="str">
            <v>UMR 7346</v>
          </cell>
          <cell r="I67" t="str">
            <v>DGG CNRS</v>
          </cell>
          <cell r="J67">
            <v>0</v>
          </cell>
          <cell r="K67">
            <v>108</v>
          </cell>
        </row>
        <row r="68">
          <cell r="C68" t="str">
            <v>CPT</v>
          </cell>
          <cell r="D68" t="str">
            <v xml:space="preserve">CPT - Centre de Physique Théorique </v>
          </cell>
          <cell r="E68" t="str">
            <v>MARTIN Thierry</v>
          </cell>
          <cell r="F68" t="str">
            <v>14L06</v>
          </cell>
          <cell r="G68" t="str">
            <v>UMR 6207</v>
          </cell>
          <cell r="H68" t="str">
            <v>UMR 7332</v>
          </cell>
          <cell r="I68" t="str">
            <v>9802U163</v>
          </cell>
          <cell r="J68" t="str">
            <v>9802U163</v>
          </cell>
          <cell r="K68">
            <v>108</v>
          </cell>
        </row>
        <row r="69">
          <cell r="C69" t="str">
            <v>CRCM</v>
          </cell>
          <cell r="D69" t="str">
            <v>CRCM - Centre de Recherche en cancérologie de Marseille</v>
          </cell>
          <cell r="E69" t="str">
            <v xml:space="preserve">BORG Jean-Paul </v>
          </cell>
          <cell r="F69" t="str">
            <v>25L08</v>
          </cell>
          <cell r="G69" t="str">
            <v>UPR 3081</v>
          </cell>
          <cell r="H69" t="str">
            <v>UMR_S 1068 / UMR 7258</v>
          </cell>
          <cell r="I69" t="str">
            <v>9802U203</v>
          </cell>
          <cell r="J69" t="str">
            <v>9802U203</v>
          </cell>
          <cell r="K69">
            <v>106</v>
          </cell>
        </row>
        <row r="70">
          <cell r="C70" t="str">
            <v>CRCM</v>
          </cell>
          <cell r="D70" t="str">
            <v>CRCM - Centre de Recherche en cancérologie de Marseille</v>
          </cell>
          <cell r="E70" t="str">
            <v xml:space="preserve">BORG Jean-Paul </v>
          </cell>
          <cell r="F70" t="str">
            <v>25L23</v>
          </cell>
          <cell r="G70" t="str">
            <v>UMR_S 891</v>
          </cell>
          <cell r="H70" t="str">
            <v>UMR_S 1068 / UMR 7258</v>
          </cell>
          <cell r="I70" t="str">
            <v>9802U203</v>
          </cell>
          <cell r="J70" t="str">
            <v>9802U203</v>
          </cell>
          <cell r="K70">
            <v>106</v>
          </cell>
        </row>
        <row r="71">
          <cell r="C71" t="str">
            <v>CRCM</v>
          </cell>
          <cell r="D71" t="str">
            <v>CRCM - Centre de Recherche en cancérologie de Marseille</v>
          </cell>
          <cell r="E71" t="str">
            <v>BORG Jean-Paul</v>
          </cell>
          <cell r="F71" t="str">
            <v>25L23</v>
          </cell>
          <cell r="G71" t="str">
            <v>UMR_S 599</v>
          </cell>
          <cell r="H71" t="str">
            <v>UMR_S 1068 / UMR 7258</v>
          </cell>
          <cell r="I71" t="str">
            <v>9802U203</v>
          </cell>
          <cell r="J71" t="str">
            <v>9802U203</v>
          </cell>
          <cell r="K71">
            <v>106</v>
          </cell>
        </row>
        <row r="72">
          <cell r="C72" t="str">
            <v>CRET LOG</v>
          </cell>
          <cell r="D72" t="str">
            <v>CRET-LOG - Centre de Recherche sur le Transport et la Logistique</v>
          </cell>
          <cell r="E72" t="str">
            <v>FABBE-COSTES Nathalie</v>
          </cell>
          <cell r="F72" t="str">
            <v>02L17</v>
          </cell>
          <cell r="G72" t="str">
            <v>EA 4225</v>
          </cell>
          <cell r="H72" t="str">
            <v>EA 881</v>
          </cell>
          <cell r="I72" t="str">
            <v>9802E402</v>
          </cell>
          <cell r="J72" t="str">
            <v>9802E402</v>
          </cell>
          <cell r="K72">
            <v>111</v>
          </cell>
        </row>
        <row r="73">
          <cell r="C73" t="str">
            <v>CRMBM</v>
          </cell>
          <cell r="D73" t="str">
            <v>CRMBM - Centre de Résonance Magnétique Biologique et Médicale</v>
          </cell>
          <cell r="E73" t="str">
            <v>BERNARD Monique (COZZONE Patrick)</v>
          </cell>
          <cell r="F73" t="str">
            <v>25L09</v>
          </cell>
          <cell r="G73" t="str">
            <v>UMR 6612</v>
          </cell>
          <cell r="H73" t="str">
            <v>UMR 7339</v>
          </cell>
          <cell r="I73" t="str">
            <v>9802U204</v>
          </cell>
          <cell r="J73" t="str">
            <v>9802U204</v>
          </cell>
          <cell r="K73">
            <v>106</v>
          </cell>
        </row>
        <row r="74">
          <cell r="C74" t="str">
            <v>CRN2M</v>
          </cell>
          <cell r="D74" t="str">
            <v>CRN2M - Centre de Recherche en Neurobiologie-Neurophysiologie de Marseille</v>
          </cell>
          <cell r="E74" t="str">
            <v xml:space="preserve">ENJALBERT Alain </v>
          </cell>
          <cell r="F74" t="str">
            <v>25L31</v>
          </cell>
          <cell r="G74" t="str">
            <v>UMR 6231</v>
          </cell>
          <cell r="H74" t="str">
            <v>UMR 7286</v>
          </cell>
          <cell r="I74" t="str">
            <v>9802U205</v>
          </cell>
          <cell r="J74">
            <v>0</v>
          </cell>
          <cell r="K74">
            <v>106</v>
          </cell>
        </row>
        <row r="75">
          <cell r="C75" t="str">
            <v>CRN2M EQ1</v>
          </cell>
          <cell r="D75" t="str">
            <v>CRN2M / EQ 1</v>
          </cell>
          <cell r="E75" t="str">
            <v>TELL</v>
          </cell>
          <cell r="F75" t="str">
            <v xml:space="preserve">25L311 </v>
          </cell>
          <cell r="G75" t="str">
            <v>UMR 6231</v>
          </cell>
          <cell r="H75" t="str">
            <v>UMR 7286</v>
          </cell>
          <cell r="I75" t="str">
            <v>9802U2051</v>
          </cell>
          <cell r="J75" t="str">
            <v>9802U2051P</v>
          </cell>
          <cell r="K75">
            <v>106</v>
          </cell>
        </row>
        <row r="76">
          <cell r="C76" t="str">
            <v>CRN2M EQ10</v>
          </cell>
          <cell r="D76" t="str">
            <v>CRN2M / EQ 10</v>
          </cell>
          <cell r="E76" t="str">
            <v>DARGENT</v>
          </cell>
          <cell r="F76" t="str">
            <v>25L3110</v>
          </cell>
          <cell r="G76" t="str">
            <v>UMR 6231</v>
          </cell>
          <cell r="H76" t="str">
            <v>UMR 7286</v>
          </cell>
          <cell r="I76" t="str">
            <v>9802U205Z</v>
          </cell>
          <cell r="J76" t="str">
            <v>902U205ZP</v>
          </cell>
          <cell r="K76">
            <v>106</v>
          </cell>
        </row>
        <row r="77">
          <cell r="C77" t="str">
            <v>CRN2M EQ12</v>
          </cell>
          <cell r="D77" t="str">
            <v>CRN2M / EQ 12</v>
          </cell>
          <cell r="E77" t="str">
            <v xml:space="preserve">HILAIRE   </v>
          </cell>
          <cell r="F77" t="str">
            <v>Anc 25L3112</v>
          </cell>
          <cell r="G77" t="str">
            <v>UMR 6231</v>
          </cell>
          <cell r="H77" t="str">
            <v>UMR 7286</v>
          </cell>
          <cell r="I77" t="str">
            <v>INSERM</v>
          </cell>
          <cell r="J77">
            <v>0</v>
          </cell>
          <cell r="K77">
            <v>106</v>
          </cell>
        </row>
        <row r="78">
          <cell r="C78" t="str">
            <v>CRN2M EQ2</v>
          </cell>
          <cell r="D78" t="str">
            <v>CRN2M / EQ 2</v>
          </cell>
          <cell r="E78" t="str">
            <v>DELMAS</v>
          </cell>
          <cell r="F78" t="str">
            <v>25L312</v>
          </cell>
          <cell r="G78" t="str">
            <v>UMR 6231</v>
          </cell>
          <cell r="H78" t="str">
            <v>UMR 7286</v>
          </cell>
          <cell r="I78" t="str">
            <v>9802U2052</v>
          </cell>
          <cell r="J78" t="str">
            <v>9802U205P</v>
          </cell>
          <cell r="K78">
            <v>106</v>
          </cell>
        </row>
        <row r="79">
          <cell r="C79" t="str">
            <v>CRN2M EQ3</v>
          </cell>
          <cell r="D79" t="str">
            <v>CRN2M / EQ 12</v>
          </cell>
          <cell r="E79" t="str">
            <v>GESTREAU</v>
          </cell>
          <cell r="F79" t="str">
            <v>25L3112</v>
          </cell>
          <cell r="G79" t="str">
            <v>UMR 6231</v>
          </cell>
          <cell r="H79" t="str">
            <v>UMR 7286</v>
          </cell>
          <cell r="I79" t="str">
            <v>9802U2053</v>
          </cell>
          <cell r="J79" t="str">
            <v>9802U2053P</v>
          </cell>
          <cell r="K79">
            <v>106</v>
          </cell>
        </row>
        <row r="80">
          <cell r="C80" t="str">
            <v>CRN2M EQ3</v>
          </cell>
          <cell r="D80" t="str">
            <v>CRN2M / EQ 3</v>
          </cell>
          <cell r="E80" t="str">
            <v>FAIVRE-SARRAILH Catherine</v>
          </cell>
          <cell r="F80" t="str">
            <v>25L313</v>
          </cell>
          <cell r="G80" t="str">
            <v>UMR 6231</v>
          </cell>
          <cell r="H80" t="str">
            <v>UMR 7286</v>
          </cell>
          <cell r="I80" t="str">
            <v>9802U2053</v>
          </cell>
          <cell r="J80" t="str">
            <v>9802U2053P</v>
          </cell>
          <cell r="K80">
            <v>106</v>
          </cell>
        </row>
        <row r="81">
          <cell r="C81" t="str">
            <v>CRN2M EQ4</v>
          </cell>
          <cell r="D81" t="str">
            <v>CRN2M / EQ 4</v>
          </cell>
          <cell r="E81" t="str">
            <v>BARLIER Anne</v>
          </cell>
          <cell r="F81" t="str">
            <v>25L314</v>
          </cell>
          <cell r="G81" t="str">
            <v>UMR 6231</v>
          </cell>
          <cell r="H81" t="str">
            <v>UMR 7286</v>
          </cell>
          <cell r="I81" t="str">
            <v>9802U2054</v>
          </cell>
          <cell r="J81" t="str">
            <v>9802U2054P</v>
          </cell>
          <cell r="K81">
            <v>106</v>
          </cell>
        </row>
        <row r="82">
          <cell r="C82" t="str">
            <v>CRN2M EQ5</v>
          </cell>
          <cell r="D82" t="str">
            <v>CRN2M / EQ 5</v>
          </cell>
          <cell r="E82" t="str">
            <v>MOTHET</v>
          </cell>
          <cell r="F82" t="str">
            <v>25L315</v>
          </cell>
          <cell r="G82" t="str">
            <v>UMR 6231</v>
          </cell>
          <cell r="H82" t="str">
            <v>UMR 7286</v>
          </cell>
          <cell r="I82" t="str">
            <v>9802U2055</v>
          </cell>
          <cell r="J82" t="str">
            <v>9802U2055P</v>
          </cell>
          <cell r="K82">
            <v>106</v>
          </cell>
        </row>
        <row r="83">
          <cell r="C83" t="str">
            <v>CRN2M EQ6</v>
          </cell>
          <cell r="D83" t="str">
            <v>CRN2M / EQ 6</v>
          </cell>
          <cell r="E83" t="str">
            <v>BOLSER</v>
          </cell>
          <cell r="F83" t="str">
            <v>25L316</v>
          </cell>
          <cell r="G83" t="str">
            <v>UMR 6231</v>
          </cell>
          <cell r="H83" t="str">
            <v>UMR 7286</v>
          </cell>
          <cell r="I83" t="str">
            <v>SUPPRIME</v>
          </cell>
          <cell r="J83">
            <v>0</v>
          </cell>
          <cell r="K83">
            <v>106</v>
          </cell>
        </row>
        <row r="84">
          <cell r="C84" t="str">
            <v>CRN2M EQ7</v>
          </cell>
          <cell r="D84" t="str">
            <v>CRN2M / EQ 7</v>
          </cell>
          <cell r="E84" t="str">
            <v>BARLIER</v>
          </cell>
          <cell r="F84" t="str">
            <v>25L317</v>
          </cell>
          <cell r="G84" t="str">
            <v>UMR 6231</v>
          </cell>
          <cell r="H84" t="str">
            <v>UMR 7286</v>
          </cell>
          <cell r="I84" t="str">
            <v>9802U2057</v>
          </cell>
          <cell r="J84" t="str">
            <v>9802U2057P</v>
          </cell>
          <cell r="K84">
            <v>106</v>
          </cell>
        </row>
        <row r="85">
          <cell r="C85" t="str">
            <v>CRN2M EQ8</v>
          </cell>
          <cell r="D85" t="str">
            <v>CRN2M / EQ 8</v>
          </cell>
          <cell r="E85" t="str">
            <v>BRUE</v>
          </cell>
          <cell r="F85" t="str">
            <v>25L318</v>
          </cell>
          <cell r="G85" t="str">
            <v>UMR 6231</v>
          </cell>
          <cell r="H85" t="str">
            <v>UMR 7286</v>
          </cell>
          <cell r="I85" t="str">
            <v>9802U2058</v>
          </cell>
          <cell r="J85" t="str">
            <v>9802U2058</v>
          </cell>
          <cell r="K85">
            <v>106</v>
          </cell>
        </row>
        <row r="86">
          <cell r="C86" t="str">
            <v>CRN2M EQ9</v>
          </cell>
          <cell r="D86" t="str">
            <v>CRN2M / EQ 9</v>
          </cell>
          <cell r="E86" t="str">
            <v>BOUCRAUT</v>
          </cell>
          <cell r="F86" t="str">
            <v>25L319</v>
          </cell>
          <cell r="G86" t="str">
            <v>UMR 6231</v>
          </cell>
          <cell r="H86" t="str">
            <v>UMR 7286</v>
          </cell>
          <cell r="I86" t="str">
            <v>9802U2059</v>
          </cell>
          <cell r="J86" t="str">
            <v>9802U2059P</v>
          </cell>
          <cell r="K86">
            <v>106</v>
          </cell>
        </row>
        <row r="87">
          <cell r="C87" t="str">
            <v>CRN2M PLAT</v>
          </cell>
          <cell r="D87" t="str">
            <v>CRN2M PLATEFORME</v>
          </cell>
          <cell r="E87" t="str">
            <v>BOUGIS</v>
          </cell>
          <cell r="F87">
            <v>0</v>
          </cell>
          <cell r="G87" t="str">
            <v>UMR 6231</v>
          </cell>
          <cell r="H87" t="str">
            <v>UMR 7286</v>
          </cell>
          <cell r="I87" t="str">
            <v>9802U205P</v>
          </cell>
          <cell r="J87">
            <v>0</v>
          </cell>
          <cell r="K87">
            <v>106</v>
          </cell>
        </row>
        <row r="88">
          <cell r="C88" t="str">
            <v>CRO2</v>
          </cell>
          <cell r="D88" t="str">
            <v>CRO2 - Centre de Recherches en Oncologie biologique et Onco-pharmacologie</v>
          </cell>
          <cell r="E88" t="str">
            <v>LOMBARDO Dominique</v>
          </cell>
          <cell r="F88" t="str">
            <v>09L09</v>
          </cell>
          <cell r="G88" t="str">
            <v>UMR_S 777</v>
          </cell>
          <cell r="H88" t="str">
            <v>UMR_S 911</v>
          </cell>
          <cell r="I88" t="str">
            <v>9802U206</v>
          </cell>
          <cell r="J88" t="str">
            <v>9802U206</v>
          </cell>
          <cell r="K88">
            <v>106</v>
          </cell>
        </row>
        <row r="89">
          <cell r="C89" t="str">
            <v>CRO2</v>
          </cell>
          <cell r="D89" t="str">
            <v>CRO2 - Centre de Recherches en Oncologie biologique et Onco-pharmacologie</v>
          </cell>
          <cell r="E89" t="str">
            <v>LOMBARDO Dominique</v>
          </cell>
          <cell r="F89" t="str">
            <v>25LL2</v>
          </cell>
          <cell r="G89" t="str">
            <v>UMR_S 911</v>
          </cell>
          <cell r="H89" t="str">
            <v>UMR_S 911</v>
          </cell>
          <cell r="I89" t="str">
            <v>9802U206</v>
          </cell>
          <cell r="J89" t="str">
            <v>9802U206</v>
          </cell>
          <cell r="K89">
            <v>106</v>
          </cell>
        </row>
        <row r="90">
          <cell r="C90" t="str">
            <v>CRO2</v>
          </cell>
          <cell r="D90" t="str">
            <v>CRO2 - Centre de Recherches en Oncologie biologique et Onco-pharmacologie</v>
          </cell>
          <cell r="E90" t="str">
            <v>LOMBARDO Dominique</v>
          </cell>
          <cell r="F90" t="str">
            <v>25L32</v>
          </cell>
          <cell r="G90" t="str">
            <v>UMR_S 911</v>
          </cell>
          <cell r="H90" t="str">
            <v>UMR_S 911</v>
          </cell>
          <cell r="I90" t="str">
            <v>9802U206</v>
          </cell>
          <cell r="J90" t="str">
            <v>9802U206</v>
          </cell>
          <cell r="K90">
            <v>106</v>
          </cell>
        </row>
        <row r="91">
          <cell r="C91" t="str">
            <v>DEFI</v>
          </cell>
          <cell r="D91" t="str">
            <v>DEFI - Développement Economique et Finance Internationale</v>
          </cell>
          <cell r="E91" t="str">
            <v>NANCY Gilles</v>
          </cell>
          <cell r="F91" t="str">
            <v>02L11</v>
          </cell>
          <cell r="G91" t="str">
            <v>EA 4265</v>
          </cell>
          <cell r="H91" t="str">
            <v>EA 4265</v>
          </cell>
          <cell r="I91" t="str">
            <v>9802E403</v>
          </cell>
          <cell r="J91" t="str">
            <v>9802E403</v>
          </cell>
          <cell r="K91">
            <v>111</v>
          </cell>
        </row>
        <row r="92">
          <cell r="C92" t="str">
            <v>DIVERS</v>
          </cell>
          <cell r="D92" t="str">
            <v>Divers</v>
          </cell>
          <cell r="E92">
            <v>0</v>
          </cell>
          <cell r="F92">
            <v>0</v>
          </cell>
          <cell r="G92">
            <v>0</v>
          </cell>
          <cell r="H92">
            <v>0</v>
          </cell>
          <cell r="I92" t="str">
            <v>9000DI</v>
          </cell>
          <cell r="J92" t="str">
            <v>90000DITCAM</v>
          </cell>
          <cell r="K92">
            <v>0</v>
          </cell>
        </row>
        <row r="93">
          <cell r="C93" t="str">
            <v>DPIL</v>
          </cell>
          <cell r="D93" t="str">
            <v>Travaux aménagement Timone</v>
          </cell>
          <cell r="E93">
            <v>0</v>
          </cell>
          <cell r="F93">
            <v>0</v>
          </cell>
          <cell r="G93">
            <v>0</v>
          </cell>
          <cell r="H93">
            <v>0</v>
          </cell>
          <cell r="I93" t="str">
            <v>9020TATI</v>
          </cell>
          <cell r="J93">
            <v>0</v>
          </cell>
          <cell r="K93">
            <v>114</v>
          </cell>
        </row>
        <row r="94">
          <cell r="C94" t="str">
            <v>DPIL</v>
          </cell>
          <cell r="D94" t="str">
            <v>DPIL Logistique</v>
          </cell>
          <cell r="E94">
            <v>0</v>
          </cell>
          <cell r="F94">
            <v>0</v>
          </cell>
          <cell r="G94">
            <v>0</v>
          </cell>
          <cell r="H94">
            <v>0</v>
          </cell>
          <cell r="I94" t="str">
            <v>9022LO</v>
          </cell>
          <cell r="J94">
            <v>0</v>
          </cell>
          <cell r="K94">
            <v>114</v>
          </cell>
        </row>
        <row r="95">
          <cell r="C95" t="str">
            <v>DPIL</v>
          </cell>
          <cell r="D95" t="str">
            <v>DPIL Maintenance</v>
          </cell>
          <cell r="E95">
            <v>0</v>
          </cell>
          <cell r="F95">
            <v>0</v>
          </cell>
          <cell r="G95">
            <v>0</v>
          </cell>
          <cell r="H95">
            <v>0</v>
          </cell>
          <cell r="I95" t="str">
            <v>9022MA</v>
          </cell>
          <cell r="J95">
            <v>0</v>
          </cell>
          <cell r="K95">
            <v>114</v>
          </cell>
        </row>
        <row r="96">
          <cell r="C96" t="str">
            <v>DPIL</v>
          </cell>
          <cell r="D96" t="str">
            <v>DPIL Travaux</v>
          </cell>
          <cell r="E96">
            <v>0</v>
          </cell>
          <cell r="F96">
            <v>0</v>
          </cell>
          <cell r="G96">
            <v>0</v>
          </cell>
          <cell r="H96">
            <v>0</v>
          </cell>
          <cell r="I96" t="str">
            <v>9022TG</v>
          </cell>
          <cell r="J96">
            <v>0</v>
          </cell>
          <cell r="K96">
            <v>114</v>
          </cell>
        </row>
        <row r="97">
          <cell r="C97" t="str">
            <v>DPIL</v>
          </cell>
          <cell r="D97" t="str">
            <v>Travaux GER P2 Timone</v>
          </cell>
          <cell r="E97">
            <v>0</v>
          </cell>
          <cell r="F97">
            <v>0</v>
          </cell>
          <cell r="G97">
            <v>0</v>
          </cell>
          <cell r="H97">
            <v>0</v>
          </cell>
          <cell r="I97" t="str">
            <v>9022TGTI</v>
          </cell>
          <cell r="J97">
            <v>0</v>
          </cell>
          <cell r="K97">
            <v>114</v>
          </cell>
        </row>
        <row r="98">
          <cell r="C98" t="str">
            <v>DS-ACI</v>
          </cell>
          <cell r="D98" t="str">
            <v>DS-ACI - Dysoxie, suractivité: aspects cellulaires et intégratifs</v>
          </cell>
          <cell r="E98" t="str">
            <v xml:space="preserve">GUIEU Régis </v>
          </cell>
          <cell r="F98" t="str">
            <v>25L14</v>
          </cell>
          <cell r="G98" t="str">
            <v>UMR_MD 2</v>
          </cell>
          <cell r="H98" t="str">
            <v>UMR_MD 2</v>
          </cell>
          <cell r="I98" t="str">
            <v>9802U207</v>
          </cell>
          <cell r="J98" t="str">
            <v>9802U207</v>
          </cell>
          <cell r="K98">
            <v>106</v>
          </cell>
        </row>
        <row r="99">
          <cell r="C99" t="str">
            <v>EA Sport</v>
          </cell>
          <cell r="D99" t="str">
            <v>SPORT Faculté des sciences  - Luminy</v>
          </cell>
          <cell r="E99">
            <v>0</v>
          </cell>
          <cell r="F99">
            <v>0</v>
          </cell>
          <cell r="G99" t="str">
            <v>EA</v>
          </cell>
          <cell r="H99" t="str">
            <v>EA</v>
          </cell>
          <cell r="I99" t="str">
            <v>9802E331</v>
          </cell>
          <cell r="J99" t="str">
            <v>9802E331</v>
          </cell>
          <cell r="K99">
            <v>0</v>
          </cell>
        </row>
        <row r="100">
          <cell r="C100" t="str">
            <v>ED PSM</v>
          </cell>
          <cell r="D100" t="str">
            <v>ED PSM: Physique &amp; sciences de la matière</v>
          </cell>
          <cell r="E100" t="str">
            <v>COUSINOU-ETIENNE Marie claude</v>
          </cell>
          <cell r="F100">
            <v>0</v>
          </cell>
          <cell r="G100" t="str">
            <v>ED 352</v>
          </cell>
          <cell r="H100" t="str">
            <v>ED 352</v>
          </cell>
          <cell r="I100" t="str">
            <v>9802D352</v>
          </cell>
          <cell r="J100" t="str">
            <v>9802D352</v>
          </cell>
          <cell r="K100">
            <v>108</v>
          </cell>
        </row>
        <row r="101">
          <cell r="C101" t="str">
            <v>ED Sciences eco Gestion</v>
          </cell>
          <cell r="D101" t="str">
            <v>ED Sciences économiques et de gestion</v>
          </cell>
          <cell r="E101" t="str">
            <v>BATTEAU Pierre</v>
          </cell>
          <cell r="F101">
            <v>0</v>
          </cell>
          <cell r="G101" t="str">
            <v>ED 372</v>
          </cell>
          <cell r="H101" t="str">
            <v>ED 372</v>
          </cell>
          <cell r="I101" t="str">
            <v>9802D372</v>
          </cell>
          <cell r="J101" t="str">
            <v>9802D372</v>
          </cell>
          <cell r="K101">
            <v>111</v>
          </cell>
        </row>
        <row r="102">
          <cell r="C102" t="str">
            <v>ED SMH</v>
          </cell>
          <cell r="D102" t="str">
            <v>ED SMH: Sciences du mouvement humain</v>
          </cell>
          <cell r="E102" t="str">
            <v>BOOTSMA Reinoud</v>
          </cell>
          <cell r="F102">
            <v>0</v>
          </cell>
          <cell r="G102" t="str">
            <v>ED 463</v>
          </cell>
          <cell r="H102" t="str">
            <v>ED 463</v>
          </cell>
          <cell r="I102" t="str">
            <v>9802D463</v>
          </cell>
          <cell r="J102" t="str">
            <v>9802D463</v>
          </cell>
          <cell r="K102">
            <v>112</v>
          </cell>
        </row>
        <row r="103">
          <cell r="C103" t="str">
            <v>ED SVDS</v>
          </cell>
          <cell r="D103" t="str">
            <v>ED SVDS: Sciences de la vie et de la santé</v>
          </cell>
          <cell r="E103" t="str">
            <v>NAQUET Philippe</v>
          </cell>
          <cell r="F103">
            <v>0</v>
          </cell>
          <cell r="G103" t="str">
            <v>ED 62</v>
          </cell>
          <cell r="H103" t="str">
            <v>ED 62</v>
          </cell>
          <cell r="I103" t="str">
            <v>9802D062</v>
          </cell>
          <cell r="J103" t="str">
            <v>9802D062</v>
          </cell>
          <cell r="K103">
            <v>106</v>
          </cell>
        </row>
        <row r="104">
          <cell r="C104" t="str">
            <v>EPV UVE</v>
          </cell>
          <cell r="D104" t="str">
            <v>EPV UVE: Emergence des Pathologies Virales</v>
          </cell>
          <cell r="E104" t="str">
            <v>Xavier DE LAMBALLERIE</v>
          </cell>
          <cell r="F104" t="str">
            <v>25L13</v>
          </cell>
          <cell r="G104" t="str">
            <v>UMR_D 190</v>
          </cell>
          <cell r="H104" t="str">
            <v>UMR_D 190</v>
          </cell>
          <cell r="I104" t="str">
            <v>9802U209</v>
          </cell>
          <cell r="J104" t="str">
            <v>9802U209</v>
          </cell>
          <cell r="K104">
            <v>106</v>
          </cell>
        </row>
        <row r="105">
          <cell r="C105" t="str">
            <v>EPVCT</v>
          </cell>
          <cell r="D105" t="str">
            <v>EPVCT - Endothélium, Pathologies Vasculaires et Cibles Thérapeutiques</v>
          </cell>
          <cell r="E105" t="str">
            <v>DIGNAT-GEORGE Françoise</v>
          </cell>
          <cell r="F105" t="str">
            <v>09L10</v>
          </cell>
          <cell r="G105" t="str">
            <v>UMR_S 608 DGG</v>
          </cell>
          <cell r="H105" t="str">
            <v>UMR_S 1076</v>
          </cell>
          <cell r="I105" t="str">
            <v>9802U210</v>
          </cell>
          <cell r="J105" t="str">
            <v>9802U210</v>
          </cell>
          <cell r="K105">
            <v>106</v>
          </cell>
        </row>
        <row r="106">
          <cell r="C106" t="str">
            <v>VRCM</v>
          </cell>
          <cell r="D106" t="str">
            <v>VRCM - Vadcular Research Center of Marseille</v>
          </cell>
          <cell r="E106" t="str">
            <v>DIGNAT-GEORGE Françoise</v>
          </cell>
          <cell r="F106" t="str">
            <v>09L10</v>
          </cell>
          <cell r="G106" t="str">
            <v>UMR_S 608 DGG</v>
          </cell>
          <cell r="H106" t="str">
            <v>UMR_S 1076</v>
          </cell>
          <cell r="I106" t="str">
            <v>9802U210</v>
          </cell>
          <cell r="J106" t="str">
            <v>9802U210</v>
          </cell>
          <cell r="K106">
            <v>106</v>
          </cell>
        </row>
        <row r="107">
          <cell r="C107" t="str">
            <v>ERASMUS</v>
          </cell>
          <cell r="D107" t="str">
            <v>ERASMUS</v>
          </cell>
          <cell r="E107">
            <v>0</v>
          </cell>
          <cell r="F107" t="str">
            <v>31OM</v>
          </cell>
          <cell r="G107" t="str">
            <v>Mundus</v>
          </cell>
          <cell r="H107" t="str">
            <v>Mundus</v>
          </cell>
          <cell r="I107" t="str">
            <v>9520ER</v>
          </cell>
          <cell r="J107" t="str">
            <v>952OER</v>
          </cell>
          <cell r="K107">
            <v>113</v>
          </cell>
        </row>
        <row r="108">
          <cell r="C108" t="str">
            <v>ERASMUS</v>
          </cell>
          <cell r="D108" t="str">
            <v>ERASMUS</v>
          </cell>
          <cell r="E108">
            <v>0</v>
          </cell>
          <cell r="F108" t="str">
            <v>31SE</v>
          </cell>
          <cell r="G108" t="str">
            <v>Mundus</v>
          </cell>
          <cell r="H108" t="str">
            <v>Mundus</v>
          </cell>
          <cell r="I108" t="str">
            <v>9520ER</v>
          </cell>
          <cell r="J108" t="str">
            <v>952OER</v>
          </cell>
          <cell r="K108">
            <v>113</v>
          </cell>
        </row>
        <row r="109">
          <cell r="C109" t="str">
            <v>ERASMUS</v>
          </cell>
          <cell r="D109" t="str">
            <v>ERASMUS</v>
          </cell>
          <cell r="E109">
            <v>0</v>
          </cell>
          <cell r="F109" t="str">
            <v>31SO</v>
          </cell>
          <cell r="G109" t="str">
            <v>Mundus</v>
          </cell>
          <cell r="H109" t="str">
            <v>Mundus</v>
          </cell>
          <cell r="I109" t="str">
            <v>9520ER</v>
          </cell>
          <cell r="J109" t="str">
            <v>952OER</v>
          </cell>
          <cell r="K109">
            <v>113</v>
          </cell>
        </row>
        <row r="110">
          <cell r="C110" t="str">
            <v>ERICS</v>
          </cell>
          <cell r="D110" t="str">
            <v>ERICS</v>
          </cell>
          <cell r="E110" t="str">
            <v>MUNTEAN Traian</v>
          </cell>
          <cell r="F110" t="str">
            <v>12L06</v>
          </cell>
          <cell r="G110">
            <v>0</v>
          </cell>
          <cell r="H110">
            <v>0</v>
          </cell>
          <cell r="I110" t="str">
            <v>9800ADDP</v>
          </cell>
          <cell r="J110" t="str">
            <v>9800ADDP</v>
          </cell>
          <cell r="K110">
            <v>107</v>
          </cell>
        </row>
        <row r="111">
          <cell r="C111" t="str">
            <v>ESPACE</v>
          </cell>
          <cell r="D111" t="str">
            <v>ESPACE DESMID</v>
          </cell>
          <cell r="E111" t="str">
            <v>VOIRON Christine</v>
          </cell>
          <cell r="F111" t="str">
            <v>14L01</v>
          </cell>
          <cell r="G111" t="str">
            <v>UMR 6012</v>
          </cell>
          <cell r="H111" t="str">
            <v>UMR 7300</v>
          </cell>
          <cell r="I111" t="str">
            <v>9801U326</v>
          </cell>
          <cell r="J111" t="str">
            <v>9801U326</v>
          </cell>
          <cell r="K111">
            <v>110</v>
          </cell>
        </row>
        <row r="112">
          <cell r="C112" t="str">
            <v>FRESNEL</v>
          </cell>
          <cell r="D112" t="str">
            <v>Institut Fresnel</v>
          </cell>
          <cell r="E112" t="str">
            <v>Stefan ENOCH</v>
          </cell>
          <cell r="F112">
            <v>0</v>
          </cell>
          <cell r="G112">
            <v>0</v>
          </cell>
          <cell r="H112" t="str">
            <v>UMR 7249</v>
          </cell>
          <cell r="I112" t="str">
            <v>9803U104</v>
          </cell>
          <cell r="J112" t="str">
            <v>9803U104</v>
          </cell>
          <cell r="K112">
            <v>108</v>
          </cell>
        </row>
        <row r="113">
          <cell r="C113" t="str">
            <v>FRIIAM</v>
          </cell>
          <cell r="D113" t="str">
            <v>FRIIAM</v>
          </cell>
          <cell r="E113">
            <v>0</v>
          </cell>
          <cell r="F113">
            <v>0</v>
          </cell>
          <cell r="G113" t="str">
            <v>FR</v>
          </cell>
          <cell r="H113" t="str">
            <v>FR</v>
          </cell>
          <cell r="I113" t="str">
            <v>9802F174</v>
          </cell>
          <cell r="J113" t="str">
            <v>9802F174</v>
          </cell>
          <cell r="K113">
            <v>1012</v>
          </cell>
        </row>
        <row r="114">
          <cell r="C114" t="str">
            <v>GENOPOLE</v>
          </cell>
          <cell r="D114" t="str">
            <v>GENOPOLE</v>
          </cell>
          <cell r="E114">
            <v>0</v>
          </cell>
          <cell r="F114" t="str">
            <v>35LGE</v>
          </cell>
          <cell r="G114" t="str">
            <v>Genopole</v>
          </cell>
          <cell r="H114" t="str">
            <v>Genopole</v>
          </cell>
          <cell r="I114" t="str">
            <v>9802GENO</v>
          </cell>
          <cell r="J114" t="str">
            <v>9802GENO</v>
          </cell>
          <cell r="K114">
            <v>106</v>
          </cell>
        </row>
        <row r="115">
          <cell r="C115" t="str">
            <v>GENOPOLE</v>
          </cell>
          <cell r="D115" t="str">
            <v>GENOPOLE</v>
          </cell>
          <cell r="E115">
            <v>0</v>
          </cell>
          <cell r="F115" t="str">
            <v>CRRP</v>
          </cell>
          <cell r="G115" t="str">
            <v>Genopole</v>
          </cell>
          <cell r="H115" t="str">
            <v>Genopole</v>
          </cell>
          <cell r="I115" t="str">
            <v>9802GENO</v>
          </cell>
          <cell r="J115" t="str">
            <v>9802GENO</v>
          </cell>
          <cell r="K115">
            <v>106</v>
          </cell>
        </row>
        <row r="116">
          <cell r="C116" t="str">
            <v>GENOPOLE</v>
          </cell>
          <cell r="D116" t="str">
            <v>GENOPOLE</v>
          </cell>
          <cell r="E116">
            <v>0</v>
          </cell>
          <cell r="F116" t="str">
            <v>RP07</v>
          </cell>
          <cell r="G116" t="str">
            <v>Genopole</v>
          </cell>
          <cell r="H116" t="str">
            <v>Genopole</v>
          </cell>
          <cell r="I116" t="str">
            <v>9802GENO</v>
          </cell>
          <cell r="J116" t="str">
            <v>9802GENO</v>
          </cell>
          <cell r="K116">
            <v>106</v>
          </cell>
        </row>
        <row r="117">
          <cell r="C117" t="str">
            <v>GIMP</v>
          </cell>
          <cell r="D117" t="str">
            <v>GIMP - Génétique et Immunologie des Maladies Parasitaires</v>
          </cell>
          <cell r="E117" t="str">
            <v>DESSEIN Alain</v>
          </cell>
          <cell r="F117" t="str">
            <v>25L10</v>
          </cell>
          <cell r="G117" t="str">
            <v>UMR_S 906</v>
          </cell>
          <cell r="H117" t="str">
            <v>UMR_S 906</v>
          </cell>
          <cell r="I117" t="str">
            <v>9802U211</v>
          </cell>
          <cell r="J117" t="str">
            <v>9802U211</v>
          </cell>
          <cell r="K117">
            <v>106</v>
          </cell>
        </row>
        <row r="118">
          <cell r="C118" t="str">
            <v>GMGF</v>
          </cell>
          <cell r="D118" t="str">
            <v>GMGF - Génétique Médicale et Génomique Fonctionnelle</v>
          </cell>
          <cell r="E118" t="str">
            <v>LEVY Nicolas</v>
          </cell>
          <cell r="F118" t="str">
            <v>25L12</v>
          </cell>
          <cell r="G118" t="str">
            <v>UMR_S 910</v>
          </cell>
          <cell r="H118" t="str">
            <v>UMR_S 910</v>
          </cell>
          <cell r="I118" t="str">
            <v>9802U212</v>
          </cell>
          <cell r="J118">
            <v>0</v>
          </cell>
          <cell r="K118">
            <v>106</v>
          </cell>
        </row>
        <row r="119">
          <cell r="C119" t="str">
            <v>GMGF EQA</v>
          </cell>
          <cell r="D119" t="str">
            <v>GMGF EQ A</v>
          </cell>
          <cell r="E119" t="str">
            <v>Michel PUCEAT</v>
          </cell>
          <cell r="F119">
            <v>0</v>
          </cell>
          <cell r="G119">
            <v>0</v>
          </cell>
          <cell r="H119" t="str">
            <v>UMR_S 910</v>
          </cell>
          <cell r="I119" t="str">
            <v>9802U212A</v>
          </cell>
          <cell r="J119" t="str">
            <v>9802U212A</v>
          </cell>
          <cell r="K119">
            <v>106</v>
          </cell>
        </row>
        <row r="120">
          <cell r="C120" t="str">
            <v>GMGF EQ1</v>
          </cell>
          <cell r="D120" t="str">
            <v>GMGF EQ 1 / CF 1</v>
          </cell>
          <cell r="E120" t="str">
            <v>Laurent VILLARD</v>
          </cell>
          <cell r="F120" t="str">
            <v>25L121</v>
          </cell>
          <cell r="G120" t="str">
            <v>UMR_S 910</v>
          </cell>
          <cell r="H120" t="str">
            <v>UMR_S 910</v>
          </cell>
          <cell r="I120" t="str">
            <v>9802U2121</v>
          </cell>
          <cell r="J120" t="str">
            <v>9802U2121</v>
          </cell>
          <cell r="K120">
            <v>106</v>
          </cell>
        </row>
        <row r="121">
          <cell r="C121" t="str">
            <v>GMGF EQ2</v>
          </cell>
          <cell r="D121" t="str">
            <v>GMGF EQ 2 / CF 2</v>
          </cell>
          <cell r="E121" t="str">
            <v>Nicolas LEVY</v>
          </cell>
          <cell r="F121" t="str">
            <v>25L122</v>
          </cell>
          <cell r="G121" t="str">
            <v>UMR_S 910</v>
          </cell>
          <cell r="H121" t="str">
            <v>UMR_S 910</v>
          </cell>
          <cell r="I121" t="str">
            <v>9802U2122</v>
          </cell>
          <cell r="J121" t="str">
            <v>9802U2122</v>
          </cell>
          <cell r="K121">
            <v>106</v>
          </cell>
        </row>
        <row r="122">
          <cell r="C122" t="str">
            <v>GMGF EQ3</v>
          </cell>
          <cell r="D122" t="str">
            <v>GMGF EQ7 / CF 3</v>
          </cell>
          <cell r="E122" t="str">
            <v>Bernard BINETRUY</v>
          </cell>
          <cell r="F122" t="str">
            <v>25L123</v>
          </cell>
          <cell r="G122" t="str">
            <v>UMR_S 910</v>
          </cell>
          <cell r="H122" t="str">
            <v>UMR_S 910</v>
          </cell>
          <cell r="I122" t="str">
            <v>9802U2123</v>
          </cell>
          <cell r="J122" t="str">
            <v>9802U2123</v>
          </cell>
          <cell r="K122">
            <v>106</v>
          </cell>
        </row>
        <row r="123">
          <cell r="C123" t="str">
            <v>GMGF EQ4</v>
          </cell>
          <cell r="D123" t="str">
            <v>GMGF EQ 8 / CF 4</v>
          </cell>
          <cell r="E123" t="str">
            <v>Christophe BEROUD</v>
          </cell>
          <cell r="F123" t="str">
            <v>25L124</v>
          </cell>
          <cell r="G123" t="str">
            <v>UMR_S 910</v>
          </cell>
          <cell r="H123" t="str">
            <v>UMR_S 910</v>
          </cell>
          <cell r="I123" t="str">
            <v>9802U2124</v>
          </cell>
          <cell r="J123" t="str">
            <v>9802U2124</v>
          </cell>
          <cell r="K123">
            <v>106</v>
          </cell>
        </row>
        <row r="124">
          <cell r="C124" t="str">
            <v>GMGF EQ5</v>
          </cell>
          <cell r="D124" t="str">
            <v>GMGF EQ 4 / CF 5</v>
          </cell>
          <cell r="E124" t="str">
            <v>Stéphane ZAFFRAN</v>
          </cell>
          <cell r="F124" t="str">
            <v>25L125</v>
          </cell>
          <cell r="G124" t="str">
            <v>UMR_S 910</v>
          </cell>
          <cell r="H124" t="str">
            <v>UMR_S 910</v>
          </cell>
          <cell r="I124" t="str">
            <v>9802U2125</v>
          </cell>
          <cell r="J124" t="str">
            <v>9802U2125</v>
          </cell>
          <cell r="K124">
            <v>106</v>
          </cell>
        </row>
        <row r="125">
          <cell r="C125" t="str">
            <v>GMGF EQ6</v>
          </cell>
          <cell r="D125" t="str">
            <v>GMGF EQ 6 / CF 6</v>
          </cell>
          <cell r="E125" t="str">
            <v>Frédérique MAGDINIER</v>
          </cell>
          <cell r="F125" t="str">
            <v>25L126</v>
          </cell>
          <cell r="G125" t="str">
            <v>UMR_S 910</v>
          </cell>
          <cell r="H125" t="str">
            <v>UMR_S 910</v>
          </cell>
          <cell r="I125" t="str">
            <v>9802U2126</v>
          </cell>
          <cell r="J125" t="str">
            <v>9802U2126</v>
          </cell>
          <cell r="K125">
            <v>106</v>
          </cell>
        </row>
        <row r="126">
          <cell r="C126" t="str">
            <v>GMGF EQ7</v>
          </cell>
          <cell r="D126" t="str">
            <v>GMGF ANIMALERIE</v>
          </cell>
          <cell r="E126" t="str">
            <v>Pierre ROUBERTOUX</v>
          </cell>
          <cell r="F126" t="str">
            <v>25L127</v>
          </cell>
          <cell r="G126" t="str">
            <v>UMR_S 910</v>
          </cell>
          <cell r="H126" t="str">
            <v>UMR_S 910</v>
          </cell>
          <cell r="I126" t="str">
            <v>9802U2127</v>
          </cell>
          <cell r="J126" t="str">
            <v>9802U2127</v>
          </cell>
          <cell r="K126">
            <v>106</v>
          </cell>
        </row>
        <row r="127">
          <cell r="C127" t="str">
            <v>GMGF EQ8</v>
          </cell>
          <cell r="D127" t="str">
            <v>GMGF EQ 5 / CF 8</v>
          </cell>
          <cell r="E127" t="str">
            <v>Valérie DELAGUE</v>
          </cell>
          <cell r="F127" t="str">
            <v>25L128</v>
          </cell>
          <cell r="G127" t="str">
            <v>UMR_S 910</v>
          </cell>
          <cell r="H127" t="str">
            <v>UMR_S 910</v>
          </cell>
          <cell r="I127" t="str">
            <v>9802U2128</v>
          </cell>
          <cell r="J127" t="str">
            <v>9802U2128</v>
          </cell>
          <cell r="K127">
            <v>106</v>
          </cell>
        </row>
        <row r="128">
          <cell r="C128" t="str">
            <v>GMGF EQIPS</v>
          </cell>
          <cell r="D128" t="str">
            <v>GMGF EQ IPS</v>
          </cell>
          <cell r="E128" t="str">
            <v>Bernard BENUTRUY</v>
          </cell>
          <cell r="F128" t="str">
            <v>25L128</v>
          </cell>
          <cell r="G128" t="str">
            <v>UMR_S 910</v>
          </cell>
          <cell r="H128" t="str">
            <v>UMR_S 910</v>
          </cell>
          <cell r="I128" t="str">
            <v>9802U212C</v>
          </cell>
          <cell r="J128" t="str">
            <v>9802U212C</v>
          </cell>
          <cell r="K128">
            <v>106</v>
          </cell>
        </row>
        <row r="129">
          <cell r="C129" t="str">
            <v>GMGF EQ9</v>
          </cell>
          <cell r="D129" t="str">
            <v>GMGF EQ 3 / CF 9</v>
          </cell>
          <cell r="E129" t="str">
            <v>BARTOLI / KRAHN</v>
          </cell>
          <cell r="F129" t="str">
            <v>25L129</v>
          </cell>
          <cell r="G129" t="str">
            <v>UMR_S 910</v>
          </cell>
          <cell r="H129" t="str">
            <v>UMR_S 910</v>
          </cell>
          <cell r="I129" t="str">
            <v>9802U2129</v>
          </cell>
          <cell r="J129" t="str">
            <v>9802U2129</v>
          </cell>
          <cell r="K129">
            <v>106</v>
          </cell>
        </row>
        <row r="130">
          <cell r="C130" t="str">
            <v>GREQAM</v>
          </cell>
          <cell r="D130" t="str">
            <v>GREQAM - Groupement de Recherche en Economie Quantitative d'Aix-Marseille</v>
          </cell>
          <cell r="E130" t="str">
            <v>GRAVEL Nicolas</v>
          </cell>
          <cell r="F130" t="str">
            <v>02L95</v>
          </cell>
          <cell r="G130" t="str">
            <v>UMR 6579</v>
          </cell>
          <cell r="H130" t="str">
            <v>UMR 7316</v>
          </cell>
          <cell r="I130" t="str">
            <v>9802U404</v>
          </cell>
          <cell r="J130" t="str">
            <v>9802U404</v>
          </cell>
          <cell r="K130">
            <v>111</v>
          </cell>
        </row>
        <row r="131">
          <cell r="C131" t="str">
            <v>IBDML</v>
          </cell>
          <cell r="D131" t="str">
            <v>IBDML - Institut de Biologie du Développement de Marseille-Luminy</v>
          </cell>
          <cell r="E131" t="str">
            <v>LE BIVIC André</v>
          </cell>
          <cell r="F131" t="str">
            <v>14L28</v>
          </cell>
          <cell r="G131" t="str">
            <v>UMR 6216</v>
          </cell>
          <cell r="H131" t="str">
            <v>UMR 7288</v>
          </cell>
          <cell r="I131" t="str">
            <v>9802U164</v>
          </cell>
          <cell r="J131" t="str">
            <v>9802U164</v>
          </cell>
          <cell r="K131">
            <v>111</v>
          </cell>
        </row>
        <row r="132">
          <cell r="C132" t="str">
            <v>IDEP</v>
          </cell>
          <cell r="D132" t="str">
            <v>Institut Ecole publique</v>
          </cell>
          <cell r="E132">
            <v>0</v>
          </cell>
          <cell r="F132" t="str">
            <v>02L96</v>
          </cell>
          <cell r="G132">
            <v>0</v>
          </cell>
          <cell r="H132">
            <v>0</v>
          </cell>
          <cell r="I132" t="str">
            <v>9802IDEP</v>
          </cell>
          <cell r="J132" t="str">
            <v>9802IDEP</v>
          </cell>
          <cell r="K132">
            <v>111</v>
          </cell>
        </row>
        <row r="133">
          <cell r="C133" t="str">
            <v>IDMM</v>
          </cell>
          <cell r="D133" t="str">
            <v>IDMM Infectiopôle: du malade à la molécule</v>
          </cell>
          <cell r="E133" t="str">
            <v>DRANCOURT Michel</v>
          </cell>
          <cell r="F133">
            <v>0</v>
          </cell>
          <cell r="G133" t="str">
            <v>FR 48</v>
          </cell>
          <cell r="H133" t="str">
            <v>FR 48</v>
          </cell>
          <cell r="I133" t="str">
            <v>9802F224</v>
          </cell>
          <cell r="J133" t="str">
            <v>9802F224</v>
          </cell>
          <cell r="K133">
            <v>106</v>
          </cell>
        </row>
        <row r="134">
          <cell r="C134" t="str">
            <v>IGS</v>
          </cell>
          <cell r="D134" t="str">
            <v>IGS - Information Génomique &amp; Structurale</v>
          </cell>
          <cell r="E134" t="str">
            <v>CLAVERIE Jean-Michel</v>
          </cell>
          <cell r="F134" t="str">
            <v>14L32</v>
          </cell>
          <cell r="G134" t="str">
            <v>UPR 2589</v>
          </cell>
          <cell r="H134" t="str">
            <v>UMR 7256</v>
          </cell>
          <cell r="I134" t="str">
            <v>9802U165</v>
          </cell>
          <cell r="J134" t="str">
            <v>9802U165</v>
          </cell>
          <cell r="K134">
            <v>111</v>
          </cell>
        </row>
        <row r="135">
          <cell r="C135" t="str">
            <v>IM2</v>
          </cell>
          <cell r="D135" t="str">
            <v>IM2: Institut de mécanique de Marseille</v>
          </cell>
          <cell r="E135" t="str">
            <v>x</v>
          </cell>
          <cell r="F135" t="str">
            <v>22LLT</v>
          </cell>
          <cell r="G135" t="str">
            <v>UMR 6181</v>
          </cell>
          <cell r="H135" t="str">
            <v>UMR 7340</v>
          </cell>
          <cell r="I135" t="str">
            <v>9803U130</v>
          </cell>
          <cell r="J135" t="str">
            <v>9803U130</v>
          </cell>
          <cell r="K135">
            <v>108</v>
          </cell>
        </row>
        <row r="136">
          <cell r="C136" t="str">
            <v>IM2</v>
          </cell>
          <cell r="D136" t="str">
            <v>IM2: Institut de mécanique de Marseille</v>
          </cell>
          <cell r="E136" t="str">
            <v>x</v>
          </cell>
          <cell r="F136" t="str">
            <v>22RRT</v>
          </cell>
          <cell r="G136" t="str">
            <v>UMR 6181</v>
          </cell>
          <cell r="H136" t="str">
            <v>UMR 7340</v>
          </cell>
          <cell r="I136" t="str">
            <v>9803U130</v>
          </cell>
          <cell r="J136" t="str">
            <v>9803U130</v>
          </cell>
          <cell r="K136">
            <v>108</v>
          </cell>
        </row>
        <row r="137">
          <cell r="C137" t="str">
            <v>IMBE</v>
          </cell>
          <cell r="D137" t="str">
            <v>IMBE (LBME : Biogénotoxicologie et Mutagénèse Environnementale)</v>
          </cell>
          <cell r="E137" t="str">
            <v>BOTTA Alain</v>
          </cell>
          <cell r="F137" t="str">
            <v>25L38</v>
          </cell>
          <cell r="G137" t="str">
            <v>EA 1784</v>
          </cell>
          <cell r="H137" t="str">
            <v>UMR 7263</v>
          </cell>
          <cell r="I137" t="str">
            <v>9803U105</v>
          </cell>
          <cell r="J137" t="str">
            <v>9803U105</v>
          </cell>
          <cell r="K137">
            <v>106</v>
          </cell>
        </row>
        <row r="138">
          <cell r="C138" t="str">
            <v>IML</v>
          </cell>
          <cell r="D138" t="str">
            <v>IML - Institut de Mathématiques de Luminy</v>
          </cell>
          <cell r="E138" t="str">
            <v>RODIER François</v>
          </cell>
          <cell r="F138" t="str">
            <v>14L49</v>
          </cell>
          <cell r="G138" t="str">
            <v>UMR 6206</v>
          </cell>
          <cell r="H138" t="str">
            <v>FRE 3529</v>
          </cell>
          <cell r="I138" t="str">
            <v>9802U166</v>
          </cell>
          <cell r="J138" t="str">
            <v>9802U166</v>
          </cell>
          <cell r="K138">
            <v>107</v>
          </cell>
        </row>
        <row r="139">
          <cell r="C139" t="str">
            <v>IMM</v>
          </cell>
          <cell r="D139" t="str">
            <v>IMM - Institut de Microbiologie de la Mediterranée</v>
          </cell>
          <cell r="E139" t="str">
            <v>Jean Michel CLAVERIE</v>
          </cell>
          <cell r="F139">
            <v>0</v>
          </cell>
          <cell r="G139">
            <v>0</v>
          </cell>
          <cell r="H139" t="str">
            <v>FR3479</v>
          </cell>
          <cell r="I139" t="str">
            <v>9802F175</v>
          </cell>
          <cell r="J139" t="str">
            <v>9802F175</v>
          </cell>
          <cell r="K139">
            <v>111</v>
          </cell>
        </row>
        <row r="140">
          <cell r="C140" t="str">
            <v>INFECTIOPOLE</v>
          </cell>
          <cell r="D140" t="str">
            <v>INFECTIOPOLE</v>
          </cell>
          <cell r="E140">
            <v>0</v>
          </cell>
          <cell r="F140">
            <v>0</v>
          </cell>
          <cell r="G140" t="str">
            <v>INFEC</v>
          </cell>
          <cell r="H140">
            <v>0</v>
          </cell>
          <cell r="I140" t="str">
            <v>9802INFE</v>
          </cell>
          <cell r="J140" t="str">
            <v>9802INFE</v>
          </cell>
          <cell r="K140">
            <v>106</v>
          </cell>
        </row>
        <row r="141">
          <cell r="C141" t="str">
            <v>INMED</v>
          </cell>
          <cell r="D141" t="str">
            <v>INMED - Institut de Neurobiologie de la Méditerranée</v>
          </cell>
          <cell r="E141" t="str">
            <v>REPRESA Alfonso</v>
          </cell>
          <cell r="F141" t="str">
            <v>14L56</v>
          </cell>
          <cell r="G141" t="str">
            <v>UMR_S 901</v>
          </cell>
          <cell r="H141" t="str">
            <v>UMR_S 901</v>
          </cell>
          <cell r="I141" t="str">
            <v>DGG INSERM</v>
          </cell>
          <cell r="J141">
            <v>0</v>
          </cell>
          <cell r="K141">
            <v>106</v>
          </cell>
        </row>
        <row r="142">
          <cell r="C142" t="str">
            <v>INS</v>
          </cell>
          <cell r="D142" t="str">
            <v>INS - BDI Dynamique des systèmes neuraux (Anc: EC - Epilepsie &amp; Cognition)</v>
          </cell>
          <cell r="E142" t="str">
            <v>CHAUVEL Patrick</v>
          </cell>
          <cell r="F142" t="str">
            <v>25L02</v>
          </cell>
          <cell r="G142" t="str">
            <v>UMR_S 751</v>
          </cell>
          <cell r="H142" t="str">
            <v>UMR 1106</v>
          </cell>
          <cell r="I142" t="str">
            <v>9802U208</v>
          </cell>
          <cell r="J142" t="str">
            <v>9802U208</v>
          </cell>
          <cell r="K142">
            <v>106</v>
          </cell>
        </row>
        <row r="143">
          <cell r="C143" t="str">
            <v>INT</v>
          </cell>
          <cell r="D143" t="str">
            <v>INT - Institut des Neurosciences de la Timone</v>
          </cell>
          <cell r="E143" t="str">
            <v>MASSON Guillaume</v>
          </cell>
          <cell r="F143" t="str">
            <v>25L36</v>
          </cell>
          <cell r="G143" t="str">
            <v>UMR 6193</v>
          </cell>
          <cell r="H143" t="str">
            <v>UMR 7289</v>
          </cell>
          <cell r="I143" t="str">
            <v>9802U213</v>
          </cell>
          <cell r="J143" t="str">
            <v>9802U213</v>
          </cell>
          <cell r="K143">
            <v>106</v>
          </cell>
        </row>
        <row r="144">
          <cell r="C144" t="str">
            <v>INT</v>
          </cell>
          <cell r="D144" t="str">
            <v>INT - Institut des Neurosciences de la Timone</v>
          </cell>
          <cell r="E144" t="str">
            <v>MASSON Guillaume</v>
          </cell>
          <cell r="F144" t="str">
            <v>25L41</v>
          </cell>
          <cell r="G144" t="str">
            <v>UMR 6196</v>
          </cell>
          <cell r="H144" t="str">
            <v>UMR 7289</v>
          </cell>
          <cell r="I144" t="str">
            <v>9802U213</v>
          </cell>
          <cell r="J144" t="str">
            <v>9802U213</v>
          </cell>
          <cell r="K144">
            <v>106</v>
          </cell>
        </row>
        <row r="145">
          <cell r="C145" t="str">
            <v>IP TPT</v>
          </cell>
          <cell r="D145" t="str">
            <v>IP-TPT - Infections Parasitaires : Transmission, Physiopathologie et Thérapeutiques</v>
          </cell>
          <cell r="E145" t="str">
            <v>PARZY Daniel</v>
          </cell>
          <cell r="F145" t="str">
            <v>09L11</v>
          </cell>
          <cell r="G145" t="str">
            <v>UMR_MD 3</v>
          </cell>
          <cell r="H145" t="str">
            <v>UMR_MD 3</v>
          </cell>
          <cell r="I145" t="str">
            <v>9802U215</v>
          </cell>
          <cell r="J145" t="str">
            <v>9802U215</v>
          </cell>
          <cell r="K145">
            <v>106</v>
          </cell>
        </row>
        <row r="146">
          <cell r="C146" t="str">
            <v>IPR</v>
          </cell>
          <cell r="D146" t="str">
            <v xml:space="preserve">IPR - Immunogénétique de la Polyarthrite Rhumatoïde </v>
          </cell>
          <cell r="E146" t="str">
            <v>ROUDIER Jean</v>
          </cell>
          <cell r="F146" t="str">
            <v>25L22</v>
          </cell>
          <cell r="G146" t="str">
            <v>UMR_S 639</v>
          </cell>
          <cell r="H146" t="str">
            <v>UMR_S 1097</v>
          </cell>
          <cell r="I146" t="str">
            <v>9802U214</v>
          </cell>
          <cell r="J146" t="str">
            <v>9802U214</v>
          </cell>
          <cell r="K146">
            <v>106</v>
          </cell>
        </row>
        <row r="147">
          <cell r="C147" t="str">
            <v>IRSIC</v>
          </cell>
          <cell r="D147" t="str">
            <v>IRSIC - Institut de Recherche en Sciences de l'Information et de la Communication Aix-Marseille</v>
          </cell>
          <cell r="E147" t="str">
            <v>BERNARD Françoise</v>
          </cell>
          <cell r="F147" t="str">
            <v>01L11</v>
          </cell>
          <cell r="G147" t="str">
            <v>EA 4262</v>
          </cell>
          <cell r="H147" t="str">
            <v>EA 4262</v>
          </cell>
          <cell r="I147" t="str">
            <v>9802E330</v>
          </cell>
          <cell r="J147" t="str">
            <v>9802E330</v>
          </cell>
          <cell r="K147">
            <v>111</v>
          </cell>
        </row>
        <row r="148">
          <cell r="C148" t="str">
            <v>IRT</v>
          </cell>
          <cell r="D148" t="str">
            <v>IRT Administration</v>
          </cell>
          <cell r="E148">
            <v>0</v>
          </cell>
          <cell r="F148" t="str">
            <v>DMG</v>
          </cell>
          <cell r="G148" t="str">
            <v>905DMG</v>
          </cell>
          <cell r="H148" t="str">
            <v>IRT</v>
          </cell>
          <cell r="I148" t="str">
            <v>9380AD</v>
          </cell>
          <cell r="J148" t="str">
            <v>9380ADAD</v>
          </cell>
          <cell r="K148">
            <v>1012</v>
          </cell>
        </row>
        <row r="149">
          <cell r="C149" t="str">
            <v>IRT</v>
          </cell>
          <cell r="D149" t="str">
            <v>IRT Administration</v>
          </cell>
          <cell r="E149">
            <v>0</v>
          </cell>
          <cell r="F149" t="str">
            <v>05MS1</v>
          </cell>
          <cell r="G149" t="str">
            <v>905DMG</v>
          </cell>
          <cell r="H149" t="str">
            <v>IRT</v>
          </cell>
          <cell r="I149" t="str">
            <v>9380AD</v>
          </cell>
          <cell r="J149" t="str">
            <v>9380ADAD</v>
          </cell>
          <cell r="K149">
            <v>1012</v>
          </cell>
        </row>
        <row r="150">
          <cell r="C150" t="str">
            <v>ISM</v>
          </cell>
          <cell r="D150" t="str">
            <v>ISM - Institut des Sciences du Mouvement Etienne Jules Marey</v>
          </cell>
          <cell r="E150" t="str">
            <v xml:space="preserve">BERTON Eric </v>
          </cell>
          <cell r="F150" t="str">
            <v>13L00</v>
          </cell>
          <cell r="G150" t="str">
            <v>UMR 6233</v>
          </cell>
          <cell r="H150" t="str">
            <v>UMR 7287</v>
          </cell>
          <cell r="I150" t="str">
            <v>9802U167</v>
          </cell>
          <cell r="J150" t="str">
            <v>9802U167</v>
          </cell>
          <cell r="K150">
            <v>106</v>
          </cell>
        </row>
        <row r="151">
          <cell r="C151" t="str">
            <v>LBA</v>
          </cell>
          <cell r="D151" t="str">
            <v xml:space="preserve">LBA - Laboratoire de biomécanique appliquée </v>
          </cell>
          <cell r="E151" t="str">
            <v xml:space="preserve">BERDAH Stéphane </v>
          </cell>
          <cell r="F151" t="str">
            <v>25L07</v>
          </cell>
          <cell r="G151" t="str">
            <v>UMR_T 24</v>
          </cell>
          <cell r="H151" t="str">
            <v>UMR_T 24</v>
          </cell>
          <cell r="I151" t="str">
            <v>9802U216</v>
          </cell>
          <cell r="J151" t="str">
            <v>9802U216</v>
          </cell>
          <cell r="K151">
            <v>106</v>
          </cell>
        </row>
        <row r="152">
          <cell r="C152" t="str">
            <v>LCB</v>
          </cell>
          <cell r="D152" t="str">
            <v>LCB - Laboratoire de Chimie Bactérienne</v>
          </cell>
          <cell r="E152" t="str">
            <v>BARRAS Frédéric</v>
          </cell>
          <cell r="F152" t="str">
            <v>14L33</v>
          </cell>
          <cell r="G152" t="str">
            <v>UPR 9043</v>
          </cell>
          <cell r="H152" t="str">
            <v>UMR 7283</v>
          </cell>
          <cell r="I152" t="str">
            <v>9802U168</v>
          </cell>
          <cell r="J152" t="str">
            <v>9802U168</v>
          </cell>
          <cell r="K152">
            <v>106</v>
          </cell>
        </row>
        <row r="153">
          <cell r="C153" t="str">
            <v>LEST</v>
          </cell>
          <cell r="D153" t="str">
            <v>LEST - Laboratoire d'Economie et de Sociologie du Travail</v>
          </cell>
          <cell r="E153" t="str">
            <v>MENDEZ Ariel</v>
          </cell>
          <cell r="F153" t="str">
            <v>02L51</v>
          </cell>
          <cell r="G153" t="str">
            <v>UMR 6123</v>
          </cell>
          <cell r="H153" t="str">
            <v>UMR 7317</v>
          </cell>
          <cell r="I153" t="str">
            <v>9802U405</v>
          </cell>
          <cell r="J153" t="str">
            <v>9802U405</v>
          </cell>
          <cell r="K153">
            <v>111</v>
          </cell>
        </row>
        <row r="154">
          <cell r="C154" t="str">
            <v>LIF</v>
          </cell>
          <cell r="D154" t="str">
            <v>LIF - laboratoire d'Informatique Fondamentale de Marseille</v>
          </cell>
          <cell r="E154" t="str">
            <v>TALBOT Jean-Marc</v>
          </cell>
          <cell r="F154" t="str">
            <v>14L20</v>
          </cell>
          <cell r="G154" t="str">
            <v>UMR 6166</v>
          </cell>
          <cell r="H154" t="str">
            <v>UMR 7279</v>
          </cell>
          <cell r="I154" t="str">
            <v>9802U169</v>
          </cell>
          <cell r="J154" t="str">
            <v>9802U169</v>
          </cell>
          <cell r="K154">
            <v>107</v>
          </cell>
        </row>
        <row r="155">
          <cell r="C155" t="str">
            <v>LISM</v>
          </cell>
          <cell r="D155" t="str">
            <v>LISM - Laboratoire d'Ingénierie des Systèmes Macromoléculaires</v>
          </cell>
          <cell r="E155" t="str">
            <v>STURGIS James</v>
          </cell>
          <cell r="F155" t="str">
            <v>14L43</v>
          </cell>
          <cell r="G155" t="str">
            <v>UPR 9027</v>
          </cell>
          <cell r="H155" t="str">
            <v>UMR 7255</v>
          </cell>
          <cell r="I155" t="str">
            <v>9802U170</v>
          </cell>
          <cell r="J155" t="str">
            <v>9802U170</v>
          </cell>
          <cell r="K155">
            <v>106</v>
          </cell>
        </row>
        <row r="156">
          <cell r="C156" t="str">
            <v>LMA</v>
          </cell>
          <cell r="D156" t="str">
            <v>LMA (Anc: LCND)</v>
          </cell>
          <cell r="E156" t="str">
            <v xml:space="preserve">LEBON Frédéric </v>
          </cell>
          <cell r="F156" t="str">
            <v>08LB1</v>
          </cell>
          <cell r="G156" t="str">
            <v>UPR 7051</v>
          </cell>
          <cell r="H156" t="str">
            <v>UPR 7051</v>
          </cell>
          <cell r="I156" t="str">
            <v>9801U148</v>
          </cell>
          <cell r="J156" t="str">
            <v>9801U148</v>
          </cell>
          <cell r="K156">
            <v>108</v>
          </cell>
        </row>
        <row r="157">
          <cell r="C157" t="str">
            <v>LNIA</v>
          </cell>
          <cell r="D157" t="str">
            <v xml:space="preserve">LNIA (Anc:CRN2M / EQ 14) </v>
          </cell>
          <cell r="E157" t="str">
            <v>Christian XERRI</v>
          </cell>
          <cell r="F157" t="str">
            <v>25L3114</v>
          </cell>
          <cell r="G157" t="str">
            <v>UMR 6231</v>
          </cell>
          <cell r="H157" t="str">
            <v>UMR 6149</v>
          </cell>
          <cell r="I157" t="str">
            <v>9801U134</v>
          </cell>
          <cell r="J157" t="str">
            <v>9801U134</v>
          </cell>
          <cell r="K157">
            <v>106</v>
          </cell>
        </row>
        <row r="158">
          <cell r="C158" t="str">
            <v>LP3</v>
          </cell>
          <cell r="D158" t="str">
            <v>LP3 - Laboratoire Lasers Plasmas et Procédés Photoniques</v>
          </cell>
          <cell r="E158" t="str">
            <v>DELAPORTE Philippe</v>
          </cell>
          <cell r="F158" t="str">
            <v>14L09</v>
          </cell>
          <cell r="G158" t="str">
            <v>UMR 6182</v>
          </cell>
          <cell r="H158" t="str">
            <v>UMR 7341</v>
          </cell>
          <cell r="I158" t="str">
            <v>9802U171</v>
          </cell>
          <cell r="J158" t="str">
            <v>9802U171</v>
          </cell>
          <cell r="K158">
            <v>108</v>
          </cell>
        </row>
        <row r="159">
          <cell r="C159" t="str">
            <v>LRIE</v>
          </cell>
          <cell r="D159" t="str">
            <v>LRIE - Laboratoire de Radiologie Interventionnelle Experimentale</v>
          </cell>
          <cell r="E159" t="str">
            <v>VIDAL Vincent</v>
          </cell>
          <cell r="F159" t="str">
            <v>25L26</v>
          </cell>
          <cell r="G159" t="str">
            <v>EA 4264</v>
          </cell>
          <cell r="H159" t="str">
            <v>EA 4264</v>
          </cell>
          <cell r="I159" t="str">
            <v>9802E217</v>
          </cell>
          <cell r="J159" t="str">
            <v>9802E217</v>
          </cell>
          <cell r="K159">
            <v>106</v>
          </cell>
        </row>
        <row r="160">
          <cell r="C160" t="str">
            <v>LSIS</v>
          </cell>
          <cell r="D160" t="str">
            <v>LSIS</v>
          </cell>
          <cell r="E160" t="str">
            <v>OULADSINE Mustapha</v>
          </cell>
          <cell r="F160" t="str">
            <v>12L02</v>
          </cell>
          <cell r="G160" t="str">
            <v>UMR 6168</v>
          </cell>
          <cell r="H160" t="str">
            <v>UMR 7296</v>
          </cell>
          <cell r="I160" t="str">
            <v>9803U109</v>
          </cell>
          <cell r="J160" t="str">
            <v>9803U109</v>
          </cell>
          <cell r="K160">
            <v>107</v>
          </cell>
        </row>
        <row r="161">
          <cell r="C161" t="str">
            <v>M.I.O</v>
          </cell>
          <cell r="D161" t="str">
            <v>M.I.O UB950</v>
          </cell>
          <cell r="E161" t="str">
            <v>SEMPERE Richard</v>
          </cell>
          <cell r="F161" t="str">
            <v>15LUM</v>
          </cell>
          <cell r="G161" t="str">
            <v>UMS 2196</v>
          </cell>
          <cell r="H161" t="str">
            <v>UMR 7294</v>
          </cell>
          <cell r="I161" t="str">
            <v>9802U172</v>
          </cell>
          <cell r="J161" t="str">
            <v>9802U172</v>
          </cell>
          <cell r="K161">
            <v>110</v>
          </cell>
        </row>
        <row r="162">
          <cell r="C162" t="str">
            <v>M.I.O</v>
          </cell>
          <cell r="D162" t="str">
            <v xml:space="preserve">MIO - Institut Méditerranéen d'Océanographie </v>
          </cell>
          <cell r="E162" t="str">
            <v>SEMPERE Richard</v>
          </cell>
          <cell r="F162" t="str">
            <v>14L09</v>
          </cell>
          <cell r="G162" t="str">
            <v>UMR 6017</v>
          </cell>
          <cell r="H162" t="str">
            <v>UMR 7294</v>
          </cell>
          <cell r="I162" t="str">
            <v>9802U172</v>
          </cell>
          <cell r="J162" t="str">
            <v>9802U172</v>
          </cell>
          <cell r="K162">
            <v>110</v>
          </cell>
        </row>
        <row r="163">
          <cell r="C163" t="str">
            <v>M.I.O</v>
          </cell>
          <cell r="D163" t="str">
            <v xml:space="preserve">MIO - Institut Méditerranéen d'Océanographie </v>
          </cell>
          <cell r="E163" t="str">
            <v>SEMPERE Richard</v>
          </cell>
          <cell r="F163" t="str">
            <v>14L09</v>
          </cell>
          <cell r="G163" t="str">
            <v>UMR_D 180</v>
          </cell>
          <cell r="H163" t="str">
            <v>UMR 7294</v>
          </cell>
          <cell r="I163" t="str">
            <v>9802U172</v>
          </cell>
          <cell r="J163" t="str">
            <v>9802U172</v>
          </cell>
          <cell r="K163">
            <v>110</v>
          </cell>
        </row>
        <row r="164">
          <cell r="C164" t="str">
            <v>M.I.O</v>
          </cell>
          <cell r="D164" t="str">
            <v>MIO - Institut Méditerranéen d'Océanographie - DIMAR</v>
          </cell>
          <cell r="E164" t="str">
            <v>SEMPERE Richard (FERRAL Jean-Pierre)</v>
          </cell>
          <cell r="F164" t="str">
            <v>14L09</v>
          </cell>
          <cell r="G164" t="str">
            <v>UMR 6540</v>
          </cell>
          <cell r="H164" t="str">
            <v>UMR 7294</v>
          </cell>
          <cell r="I164" t="str">
            <v>9802U172</v>
          </cell>
          <cell r="J164" t="str">
            <v>9802U172</v>
          </cell>
          <cell r="K164">
            <v>110</v>
          </cell>
        </row>
        <row r="165">
          <cell r="C165" t="str">
            <v>M.I.O</v>
          </cell>
          <cell r="D165" t="str">
            <v>MIO - Institut Méditerranéen d'Océanographie LMGEM</v>
          </cell>
          <cell r="E165" t="str">
            <v>SEMPERE Richard</v>
          </cell>
          <cell r="F165" t="str">
            <v>15LLM</v>
          </cell>
          <cell r="G165" t="str">
            <v>UMR 6117</v>
          </cell>
          <cell r="H165" t="str">
            <v>UMR 7294</v>
          </cell>
          <cell r="I165" t="str">
            <v>9802U172</v>
          </cell>
          <cell r="J165" t="str">
            <v>9802U172</v>
          </cell>
          <cell r="K165">
            <v>110</v>
          </cell>
        </row>
        <row r="166">
          <cell r="C166" t="str">
            <v>M.I.O</v>
          </cell>
          <cell r="D166" t="str">
            <v>MIO - Institut Méditerranéen d'Océanographie LOBP (Queguiner)</v>
          </cell>
          <cell r="E166" t="str">
            <v>SEMPERE Richard (CARLOTTI François)</v>
          </cell>
          <cell r="F166" t="str">
            <v>15LLO</v>
          </cell>
          <cell r="G166" t="str">
            <v>UMR 6535</v>
          </cell>
          <cell r="H166" t="str">
            <v>UMR 7294</v>
          </cell>
          <cell r="I166" t="str">
            <v>9802U172</v>
          </cell>
          <cell r="J166" t="str">
            <v>9802U172</v>
          </cell>
          <cell r="K166">
            <v>110</v>
          </cell>
        </row>
        <row r="167">
          <cell r="C167" t="str">
            <v>MEDECINE</v>
          </cell>
          <cell r="D167" t="str">
            <v>Plate Forme</v>
          </cell>
          <cell r="E167">
            <v>0</v>
          </cell>
          <cell r="F167" t="str">
            <v>925PFORM</v>
          </cell>
          <cell r="G167">
            <v>0</v>
          </cell>
          <cell r="H167">
            <v>0</v>
          </cell>
          <cell r="I167" t="str">
            <v>9130PF</v>
          </cell>
          <cell r="J167" t="str">
            <v>TERMINE</v>
          </cell>
          <cell r="K167">
            <v>106</v>
          </cell>
        </row>
        <row r="168">
          <cell r="C168" t="str">
            <v>MEDECINE</v>
          </cell>
          <cell r="D168" t="str">
            <v>Formation initiale</v>
          </cell>
          <cell r="E168">
            <v>0</v>
          </cell>
          <cell r="F168">
            <v>0</v>
          </cell>
          <cell r="G168">
            <v>0</v>
          </cell>
          <cell r="H168">
            <v>0</v>
          </cell>
          <cell r="I168" t="str">
            <v>9130FI</v>
          </cell>
          <cell r="J168">
            <v>0</v>
          </cell>
          <cell r="K168">
            <v>113</v>
          </cell>
        </row>
        <row r="169">
          <cell r="C169" t="str">
            <v>NICN</v>
          </cell>
          <cell r="D169" t="str">
            <v xml:space="preserve">NICN - Neurobiologie des Interactions Cellulaires et Neurophysiopathologie </v>
          </cell>
          <cell r="E169" t="str">
            <v>KHRESTCHATISKY Michel</v>
          </cell>
          <cell r="F169" t="str">
            <v>25L34</v>
          </cell>
          <cell r="G169" t="str">
            <v>UMR 6184</v>
          </cell>
          <cell r="H169" t="str">
            <v>UMR 7259</v>
          </cell>
          <cell r="I169" t="str">
            <v>9802U218</v>
          </cell>
          <cell r="J169" t="str">
            <v>9802U218</v>
          </cell>
          <cell r="K169">
            <v>106</v>
          </cell>
        </row>
        <row r="170">
          <cell r="C170" t="str">
            <v>NORT</v>
          </cell>
          <cell r="D170" t="str">
            <v>NORT - Nutrition Obésité et Risque Thrombotique (Ex: NLP2M)</v>
          </cell>
          <cell r="E170" t="str">
            <v>ALESSI Marie-Christine</v>
          </cell>
          <cell r="F170" t="str">
            <v>25L25</v>
          </cell>
          <cell r="G170" t="str">
            <v>UMR_A 1260</v>
          </cell>
          <cell r="H170" t="str">
            <v>UMR_S 1062</v>
          </cell>
          <cell r="I170" t="str">
            <v>9802U219</v>
          </cell>
          <cell r="J170" t="str">
            <v>9802U219</v>
          </cell>
          <cell r="K170">
            <v>106</v>
          </cell>
        </row>
        <row r="171">
          <cell r="C171" t="str">
            <v>NORT</v>
          </cell>
          <cell r="D171" t="str">
            <v>NORT - Nutrition Obésité et Risque Thrombotique (Ex: SMHRV)</v>
          </cell>
          <cell r="E171" t="str">
            <v>ALESSI Marie-Christine</v>
          </cell>
          <cell r="F171" t="str">
            <v>25L15</v>
          </cell>
          <cell r="G171" t="str">
            <v>UMR_S 626</v>
          </cell>
          <cell r="H171" t="str">
            <v>UMR_S 1062</v>
          </cell>
          <cell r="I171" t="str">
            <v>9802U219</v>
          </cell>
          <cell r="J171" t="str">
            <v>9802U219</v>
          </cell>
          <cell r="K171">
            <v>106</v>
          </cell>
        </row>
        <row r="172">
          <cell r="C172" t="str">
            <v>NORT</v>
          </cell>
          <cell r="D172" t="str">
            <v>NORT - Nutrition Obésité et Risque Thrombotique (Ex: Thérapie des maladies génétiques))</v>
          </cell>
          <cell r="E172" t="str">
            <v>FONTES Michel</v>
          </cell>
          <cell r="F172" t="str">
            <v>25L18</v>
          </cell>
          <cell r="G172" t="str">
            <v>EA 4263</v>
          </cell>
          <cell r="H172" t="str">
            <v>UMR_S 1062</v>
          </cell>
          <cell r="I172" t="str">
            <v>9802U219</v>
          </cell>
          <cell r="J172" t="str">
            <v>9802U219</v>
          </cell>
          <cell r="K172">
            <v>106</v>
          </cell>
        </row>
        <row r="173">
          <cell r="C173" t="str">
            <v>Pharmacie</v>
          </cell>
          <cell r="D173" t="str">
            <v>EYE FREE</v>
          </cell>
          <cell r="E173">
            <v>0</v>
          </cell>
          <cell r="F173" t="str">
            <v>09L14</v>
          </cell>
          <cell r="G173">
            <v>0</v>
          </cell>
          <cell r="H173" t="str">
            <v>EYE FREE</v>
          </cell>
          <cell r="I173" t="str">
            <v>9150IN</v>
          </cell>
          <cell r="J173" t="str">
            <v>9150INGA</v>
          </cell>
          <cell r="K173">
            <v>106</v>
          </cell>
        </row>
        <row r="174">
          <cell r="C174" t="str">
            <v>PYTHEAS</v>
          </cell>
          <cell r="D174" t="str">
            <v>PYTHEAS UMS</v>
          </cell>
          <cell r="E174" t="str">
            <v>HAMELIN Bruno</v>
          </cell>
          <cell r="F174">
            <v>0</v>
          </cell>
          <cell r="G174" t="str">
            <v>UMS 2196</v>
          </cell>
          <cell r="H174" t="str">
            <v>UMS 3470</v>
          </cell>
          <cell r="I174" t="str">
            <v>9800U149C2</v>
          </cell>
          <cell r="J174" t="str">
            <v>9800U149C2</v>
          </cell>
          <cell r="K174">
            <v>110</v>
          </cell>
        </row>
        <row r="175">
          <cell r="C175" t="str">
            <v>SESSTIM</v>
          </cell>
          <cell r="D175" t="str">
            <v>SESSTIM - Sciences Economiques et Sociales de la Santé et Traitement de l'Information Médicale</v>
          </cell>
          <cell r="E175" t="str">
            <v>MOATTI Jean-Paul</v>
          </cell>
          <cell r="F175" t="str">
            <v>02L18</v>
          </cell>
          <cell r="G175" t="str">
            <v>UM 62</v>
          </cell>
          <cell r="H175" t="str">
            <v>UMR_S 912</v>
          </cell>
          <cell r="I175" t="str">
            <v>9802U406</v>
          </cell>
          <cell r="J175" t="str">
            <v>9802U406</v>
          </cell>
          <cell r="K175">
            <v>111</v>
          </cell>
        </row>
        <row r="176">
          <cell r="C176" t="str">
            <v>SESSTIM</v>
          </cell>
          <cell r="D176" t="str">
            <v>SESSTIM - Sciences Economiques et Sociales de la Santé et Traitement de l'Information Médicale</v>
          </cell>
          <cell r="E176" t="str">
            <v>MOATTI Jean-Paul</v>
          </cell>
          <cell r="F176" t="str">
            <v>02L18</v>
          </cell>
          <cell r="G176" t="str">
            <v>UMR_S 912</v>
          </cell>
          <cell r="H176" t="str">
            <v>UMR_S 912</v>
          </cell>
          <cell r="I176" t="str">
            <v>9802U406</v>
          </cell>
          <cell r="J176" t="str">
            <v>9802U406</v>
          </cell>
          <cell r="K176">
            <v>111</v>
          </cell>
        </row>
        <row r="177">
          <cell r="C177" t="str">
            <v>SESSTIM</v>
          </cell>
          <cell r="D177" t="str">
            <v>SESSTIM - Sciences Economiques et Sociales de la Santé et Traitement de l'Information Médicale</v>
          </cell>
          <cell r="E177" t="str">
            <v>MOATTI Jean-Paul</v>
          </cell>
          <cell r="F177" t="str">
            <v>02L18</v>
          </cell>
          <cell r="G177" t="str">
            <v>UMR_D 189</v>
          </cell>
          <cell r="H177" t="str">
            <v>UMR_S 912</v>
          </cell>
          <cell r="I177" t="str">
            <v>9802U406</v>
          </cell>
          <cell r="J177" t="str">
            <v>9802U406</v>
          </cell>
          <cell r="K177">
            <v>111</v>
          </cell>
        </row>
        <row r="178">
          <cell r="C178" t="str">
            <v>SESSTIM</v>
          </cell>
          <cell r="D178" t="str">
            <v>SESSTIM - Sciences Economiques et Sociales de la Santé et Traitement de l'Information Médicale</v>
          </cell>
          <cell r="E178" t="str">
            <v>MOATTI Jean-Paul</v>
          </cell>
          <cell r="F178" t="str">
            <v>02L18</v>
          </cell>
          <cell r="G178" t="str">
            <v>EA 3283</v>
          </cell>
          <cell r="H178" t="str">
            <v>UMR_S 912</v>
          </cell>
          <cell r="I178" t="str">
            <v>9802U406</v>
          </cell>
          <cell r="J178" t="str">
            <v>9802U406</v>
          </cell>
          <cell r="K178">
            <v>111</v>
          </cell>
        </row>
        <row r="179">
          <cell r="C179" t="str">
            <v>SESSTIM</v>
          </cell>
          <cell r="D179" t="str">
            <v>SESSTIM - Sciences Economiques et Sociales de la Santé et Traitement de l'Information Médicale (Anc: LERTIM)</v>
          </cell>
          <cell r="E179" t="str">
            <v>MOATTI Jean-Paul</v>
          </cell>
          <cell r="F179" t="str">
            <v>25L16</v>
          </cell>
          <cell r="G179" t="str">
            <v>EA 3283</v>
          </cell>
          <cell r="H179" t="str">
            <v>UMR_S 912</v>
          </cell>
          <cell r="I179" t="str">
            <v>9802U406</v>
          </cell>
          <cell r="J179" t="str">
            <v>9802U406</v>
          </cell>
          <cell r="K179">
            <v>111</v>
          </cell>
        </row>
        <row r="180">
          <cell r="C180" t="str">
            <v>SPMC</v>
          </cell>
          <cell r="D180" t="str">
            <v xml:space="preserve">SPMC - Santé Publique et Maladies Chroniques : Qualité de Vie Concepts, Usages et Limites, Déterminants </v>
          </cell>
          <cell r="E180" t="str">
            <v>AUQUIER Pascal</v>
          </cell>
          <cell r="F180" t="str">
            <v>25L01</v>
          </cell>
          <cell r="G180" t="str">
            <v>EA 3279</v>
          </cell>
          <cell r="H180" t="str">
            <v>EA 3279</v>
          </cell>
          <cell r="I180" t="str">
            <v>9802E220</v>
          </cell>
          <cell r="J180" t="str">
            <v>9802E220</v>
          </cell>
          <cell r="K180">
            <v>106</v>
          </cell>
        </row>
        <row r="181">
          <cell r="C181" t="str">
            <v>TAGC</v>
          </cell>
          <cell r="D181" t="str">
            <v>TAGC - Technologie Avancée pour le Génome et la Clinique</v>
          </cell>
          <cell r="E181" t="str">
            <v>NGUYEN Catherine</v>
          </cell>
          <cell r="F181" t="str">
            <v>14L46</v>
          </cell>
          <cell r="G181" t="str">
            <v>UMR_S 928</v>
          </cell>
          <cell r="H181" t="str">
            <v>UMR_S 1090</v>
          </cell>
          <cell r="I181" t="str">
            <v>9802U173</v>
          </cell>
          <cell r="J181" t="str">
            <v>9802U173</v>
          </cell>
          <cell r="K181">
            <v>106</v>
          </cell>
        </row>
        <row r="182">
          <cell r="C182" t="str">
            <v>TETHYS</v>
          </cell>
          <cell r="D182" t="str">
            <v>TETHYS</v>
          </cell>
          <cell r="E182" t="str">
            <v>AUTRIC Michel</v>
          </cell>
          <cell r="F182" t="str">
            <v>934ADM</v>
          </cell>
          <cell r="G182" t="str">
            <v>TETHYS</v>
          </cell>
          <cell r="H182" t="str">
            <v>TETHYS</v>
          </cell>
          <cell r="I182" t="str">
            <v>9470TE</v>
          </cell>
          <cell r="J182" t="str">
            <v>9470TE</v>
          </cell>
          <cell r="K182" t="str">
            <v>101-102-103</v>
          </cell>
        </row>
        <row r="183">
          <cell r="C183" t="str">
            <v>TMCD2</v>
          </cell>
          <cell r="D183" t="str">
            <v>TMCD2 - Transporteurs Membranaires, Chimiorésistance et Drug-Design</v>
          </cell>
          <cell r="E183" t="str">
            <v>PAGES Jean-Marie</v>
          </cell>
          <cell r="F183" t="str">
            <v>25L04</v>
          </cell>
          <cell r="G183" t="str">
            <v>UMR_MD 1</v>
          </cell>
          <cell r="H183" t="str">
            <v>UMR_MD 1</v>
          </cell>
          <cell r="I183" t="str">
            <v>9802U221</v>
          </cell>
          <cell r="J183" t="str">
            <v>9802U221</v>
          </cell>
          <cell r="K183">
            <v>106</v>
          </cell>
        </row>
        <row r="184">
          <cell r="C184" t="str">
            <v>UNIS</v>
          </cell>
          <cell r="D184" t="str">
            <v xml:space="preserve">UNIS - Neurobiologie des canaux ioniques  et de la Synapse </v>
          </cell>
          <cell r="E184" t="str">
            <v>DEBANNE Dominique ( SEAGAR Michaël)</v>
          </cell>
          <cell r="F184" t="str">
            <v>25L20</v>
          </cell>
          <cell r="G184" t="str">
            <v>UMR_S 641</v>
          </cell>
          <cell r="H184" t="str">
            <v>UMR_S 1072</v>
          </cell>
          <cell r="I184" t="str">
            <v>9802U222</v>
          </cell>
          <cell r="J184" t="str">
            <v>9802U222</v>
          </cell>
          <cell r="K184">
            <v>106</v>
          </cell>
        </row>
        <row r="185">
          <cell r="C185" t="str">
            <v>URMITE</v>
          </cell>
          <cell r="D185" t="str">
            <v>URMITE - Unité de Recherche sur les maladies Infectieuses et Tropicales Emergentes</v>
          </cell>
          <cell r="E185" t="str">
            <v>RAOULT Didier</v>
          </cell>
          <cell r="F185" t="str">
            <v>25L19</v>
          </cell>
          <cell r="G185" t="str">
            <v>UM 63</v>
          </cell>
          <cell r="H185" t="str">
            <v>UMR_S 1095 / UMR 7278</v>
          </cell>
          <cell r="I185" t="str">
            <v>9802U223</v>
          </cell>
          <cell r="J185" t="str">
            <v>9802U223</v>
          </cell>
          <cell r="K185">
            <v>106</v>
          </cell>
        </row>
        <row r="186">
          <cell r="C186" t="str">
            <v>URMITE</v>
          </cell>
          <cell r="D186" t="str">
            <v>URMITE - Unité de Recherche sur les maladies Infectieuses et Tropicales Emergentes</v>
          </cell>
          <cell r="E186" t="str">
            <v>RAOULT Didier</v>
          </cell>
          <cell r="F186" t="str">
            <v>25L19</v>
          </cell>
          <cell r="G186" t="str">
            <v>UMR 6236</v>
          </cell>
          <cell r="H186" t="str">
            <v>UMR_S 1095 / UMR 7278</v>
          </cell>
          <cell r="I186" t="str">
            <v>9802U223</v>
          </cell>
          <cell r="J186" t="str">
            <v>9802U223</v>
          </cell>
          <cell r="K186">
            <v>106</v>
          </cell>
        </row>
        <row r="187">
          <cell r="C187" t="str">
            <v>URMITE</v>
          </cell>
          <cell r="D187" t="str">
            <v>URMITE - Unité de Recherche sur les maladies Infectieuses et Tropicales Emergentes</v>
          </cell>
          <cell r="E187" t="str">
            <v>RAOULT Didier</v>
          </cell>
          <cell r="F187" t="str">
            <v>25L19</v>
          </cell>
          <cell r="G187" t="str">
            <v>UMR_D 198</v>
          </cell>
          <cell r="H187" t="str">
            <v>UMR_S 1095 / UMR 7278</v>
          </cell>
          <cell r="I187" t="str">
            <v>9802U223</v>
          </cell>
          <cell r="J187" t="str">
            <v>9802U223</v>
          </cell>
          <cell r="K187">
            <v>106</v>
          </cell>
        </row>
        <row r="188">
          <cell r="C188">
            <v>0</v>
          </cell>
          <cell r="D188" t="str">
            <v>PATRIMOINE</v>
          </cell>
          <cell r="E188">
            <v>0</v>
          </cell>
          <cell r="F188" t="str">
            <v>TA</v>
          </cell>
          <cell r="G188">
            <v>0</v>
          </cell>
          <cell r="H188">
            <v>0</v>
          </cell>
          <cell r="I188" t="str">
            <v>NC</v>
          </cell>
          <cell r="J188">
            <v>0</v>
          </cell>
          <cell r="K188">
            <v>114</v>
          </cell>
        </row>
        <row r="189">
          <cell r="C189">
            <v>0</v>
          </cell>
          <cell r="D189" t="str">
            <v>GAP UB946</v>
          </cell>
          <cell r="E189">
            <v>0</v>
          </cell>
          <cell r="F189" t="str">
            <v>06G3</v>
          </cell>
          <cell r="G189">
            <v>0</v>
          </cell>
          <cell r="H189">
            <v>0</v>
          </cell>
          <cell r="I189" t="str">
            <v>TERMINE</v>
          </cell>
          <cell r="J189">
            <v>0</v>
          </cell>
          <cell r="K189">
            <v>115</v>
          </cell>
        </row>
        <row r="190">
          <cell r="C190">
            <v>0</v>
          </cell>
          <cell r="D190" t="str">
            <v>Patrimoine</v>
          </cell>
          <cell r="E190">
            <v>0</v>
          </cell>
          <cell r="F190" t="str">
            <v>907TA</v>
          </cell>
          <cell r="G190">
            <v>0</v>
          </cell>
          <cell r="H190">
            <v>0</v>
          </cell>
          <cell r="I190" t="str">
            <v>TERMINE</v>
          </cell>
          <cell r="J190">
            <v>0</v>
          </cell>
          <cell r="K190">
            <v>114</v>
          </cell>
        </row>
        <row r="191">
          <cell r="C191">
            <v>0</v>
          </cell>
          <cell r="D191" t="str">
            <v>UB902</v>
          </cell>
          <cell r="E191">
            <v>0</v>
          </cell>
          <cell r="F191" t="str">
            <v>07CG6</v>
          </cell>
          <cell r="G191">
            <v>0</v>
          </cell>
          <cell r="H191">
            <v>0</v>
          </cell>
          <cell r="I191" t="str">
            <v>TERMINE</v>
          </cell>
          <cell r="J191">
            <v>0</v>
          </cell>
          <cell r="K191">
            <v>106</v>
          </cell>
        </row>
        <row r="192">
          <cell r="C192" t="str">
            <v>ED SC.JURIDIQUES ET POLITIQUE.</v>
          </cell>
          <cell r="D192" t="str">
            <v>ED SC.JURIDIQUES ET POLITIQUE.</v>
          </cell>
          <cell r="E192" t="e">
            <v>#N/A</v>
          </cell>
          <cell r="H192" t="str">
            <v>ED 67</v>
          </cell>
          <cell r="I192" t="str">
            <v>9803D067</v>
          </cell>
          <cell r="J192" t="str">
            <v>9803D067</v>
          </cell>
          <cell r="K192">
            <v>111</v>
          </cell>
        </row>
        <row r="193">
          <cell r="C193" t="str">
            <v>E.D.SC. CHIMIQUES DE MARSEILLE</v>
          </cell>
          <cell r="D193" t="str">
            <v>E.D.SC. CHIMIQUES DE MARSEILLE</v>
          </cell>
          <cell r="E193" t="e">
            <v>#N/A</v>
          </cell>
          <cell r="H193" t="str">
            <v>ED 250</v>
          </cell>
          <cell r="I193" t="str">
            <v>9803D250</v>
          </cell>
          <cell r="J193" t="str">
            <v>9803D250</v>
          </cell>
          <cell r="K193">
            <v>111</v>
          </cell>
        </row>
        <row r="194">
          <cell r="C194" t="str">
            <v>E.D  SC. ENVIRONN</v>
          </cell>
          <cell r="D194" t="str">
            <v>E.D  SC. ENVIRONN</v>
          </cell>
          <cell r="E194" t="e">
            <v>#N/A</v>
          </cell>
          <cell r="H194" t="str">
            <v>ED 251</v>
          </cell>
          <cell r="I194" t="str">
            <v>9803D251</v>
          </cell>
          <cell r="J194" t="str">
            <v>9803D251</v>
          </cell>
          <cell r="K194">
            <v>111</v>
          </cell>
        </row>
        <row r="195">
          <cell r="C195" t="str">
            <v>PPSN</v>
          </cell>
          <cell r="D195" t="str">
            <v>PPSN</v>
          </cell>
          <cell r="E195" t="e">
            <v>#N/A</v>
          </cell>
          <cell r="H195" t="str">
            <v>PPSN</v>
          </cell>
          <cell r="I195" t="str">
            <v>9803E137</v>
          </cell>
          <cell r="J195" t="str">
            <v>9803E137</v>
          </cell>
          <cell r="K195" t="e">
            <v>#N/A</v>
          </cell>
        </row>
        <row r="196">
          <cell r="C196" t="str">
            <v>CIRTA</v>
          </cell>
          <cell r="D196" t="str">
            <v>CIRTA</v>
          </cell>
          <cell r="E196" t="str">
            <v xml:space="preserve">DUBOIS Jérôme </v>
          </cell>
          <cell r="H196" t="str">
            <v>EA 889</v>
          </cell>
          <cell r="I196" t="str">
            <v>9803E316</v>
          </cell>
          <cell r="J196" t="str">
            <v>9803E316</v>
          </cell>
          <cell r="K196">
            <v>111</v>
          </cell>
        </row>
        <row r="197">
          <cell r="C197" t="str">
            <v>CERGAM</v>
          </cell>
          <cell r="D197" t="str">
            <v>CERGAM</v>
          </cell>
          <cell r="E197" t="str">
            <v xml:space="preserve">ROUX  Elyette </v>
          </cell>
          <cell r="H197" t="str">
            <v>EA 4225</v>
          </cell>
          <cell r="I197" t="str">
            <v>9803E460</v>
          </cell>
          <cell r="J197" t="str">
            <v>9803E460</v>
          </cell>
          <cell r="K197">
            <v>111</v>
          </cell>
        </row>
        <row r="198">
          <cell r="C198" t="str">
            <v>LABO DROIT ET SCIENCES CRIMINELLES</v>
          </cell>
          <cell r="D198" t="str">
            <v>LABO DROIT ET SCIENCES CRIMINELLES</v>
          </cell>
          <cell r="E198" t="str">
            <v xml:space="preserve">BONFILS Philippe </v>
          </cell>
          <cell r="H198" t="str">
            <v>LDPSC</v>
          </cell>
          <cell r="I198" t="str">
            <v>9803E502</v>
          </cell>
          <cell r="J198" t="str">
            <v>9803E502</v>
          </cell>
          <cell r="K198">
            <v>111</v>
          </cell>
        </row>
        <row r="199">
          <cell r="C199" t="str">
            <v>CERHIIP</v>
          </cell>
          <cell r="D199" t="str">
            <v>CERHIIP</v>
          </cell>
          <cell r="E199" t="str">
            <v xml:space="preserve">GASPARINI Eric </v>
          </cell>
          <cell r="H199" t="str">
            <v>EA 2186</v>
          </cell>
          <cell r="I199" t="str">
            <v>9803E503</v>
          </cell>
          <cell r="J199" t="str">
            <v>9803E503</v>
          </cell>
          <cell r="K199">
            <v>111</v>
          </cell>
        </row>
        <row r="200">
          <cell r="C200" t="str">
            <v>CDE</v>
          </cell>
          <cell r="D200" t="str">
            <v>CDE</v>
          </cell>
          <cell r="E200" t="str">
            <v xml:space="preserve">MESTRE Jacques </v>
          </cell>
          <cell r="H200" t="str">
            <v>EA 4224</v>
          </cell>
          <cell r="I200" t="str">
            <v>9803E506</v>
          </cell>
          <cell r="J200" t="str">
            <v>9803E506</v>
          </cell>
          <cell r="K200">
            <v>111</v>
          </cell>
        </row>
        <row r="201">
          <cell r="C201" t="str">
            <v>LTD</v>
          </cell>
          <cell r="D201" t="str">
            <v>LTD</v>
          </cell>
          <cell r="E201" t="str">
            <v>CHEROT Jean-Yves</v>
          </cell>
          <cell r="H201" t="str">
            <v>EA982</v>
          </cell>
          <cell r="I201" t="str">
            <v>9803E507</v>
          </cell>
          <cell r="J201" t="str">
            <v>9803E507</v>
          </cell>
          <cell r="K201">
            <v>111</v>
          </cell>
        </row>
        <row r="202">
          <cell r="C202" t="str">
            <v>inactif voir e502 ex kayser</v>
          </cell>
          <cell r="D202" t="str">
            <v>inactif voir e502 ex kayser</v>
          </cell>
          <cell r="E202" t="e">
            <v>#N/A</v>
          </cell>
          <cell r="H202" t="str">
            <v>inactif voir e502</v>
          </cell>
          <cell r="I202" t="str">
            <v>9803E508</v>
          </cell>
          <cell r="J202" t="str">
            <v>9803E508</v>
          </cell>
          <cell r="K202">
            <v>111</v>
          </cell>
        </row>
        <row r="203">
          <cell r="C203" t="str">
            <v>GREDIAUC</v>
          </cell>
          <cell r="D203" t="str">
            <v>GREDIAUC</v>
          </cell>
          <cell r="E203" t="str">
            <v xml:space="preserve">TRANCHANT Laetitia </v>
          </cell>
          <cell r="H203" t="str">
            <v>EA 3786</v>
          </cell>
          <cell r="I203" t="str">
            <v>9803E509</v>
          </cell>
          <cell r="J203" t="str">
            <v>9803E509</v>
          </cell>
          <cell r="K203">
            <v>111</v>
          </cell>
        </row>
        <row r="204">
          <cell r="C204" t="str">
            <v>CENTRE DE DROIT SOCIAL</v>
          </cell>
          <cell r="D204" t="str">
            <v>CENTRE DE DROIT SOCIAL</v>
          </cell>
          <cell r="E204" t="str">
            <v xml:space="preserve">BUGADA Alexis </v>
          </cell>
          <cell r="H204" t="str">
            <v>EA 901</v>
          </cell>
          <cell r="I204" t="str">
            <v>9803E510</v>
          </cell>
          <cell r="J204" t="str">
            <v>9803E510</v>
          </cell>
          <cell r="K204">
            <v>111</v>
          </cell>
        </row>
        <row r="205">
          <cell r="C205" t="str">
            <v>CRA</v>
          </cell>
          <cell r="D205" t="str">
            <v>CRA</v>
          </cell>
          <cell r="E205" t="str">
            <v xml:space="preserve">LINDITCH Florian </v>
          </cell>
          <cell r="H205" t="str">
            <v>EA 893</v>
          </cell>
          <cell r="I205" t="str">
            <v>9803E511</v>
          </cell>
          <cell r="J205" t="str">
            <v>9803E511</v>
          </cell>
          <cell r="K205">
            <v>111</v>
          </cell>
        </row>
        <row r="206">
          <cell r="C206" t="str">
            <v>CEFF</v>
          </cell>
          <cell r="D206" t="str">
            <v>CEFF</v>
          </cell>
          <cell r="E206" t="str">
            <v xml:space="preserve">LOUIT Christian </v>
          </cell>
          <cell r="H206" t="str">
            <v>EA 891</v>
          </cell>
          <cell r="I206" t="str">
            <v>9803E514</v>
          </cell>
          <cell r="J206" t="str">
            <v>9803E514</v>
          </cell>
          <cell r="K206">
            <v>111</v>
          </cell>
        </row>
        <row r="207">
          <cell r="C207" t="str">
            <v>LID2MS</v>
          </cell>
          <cell r="D207" t="str">
            <v>LID2MS</v>
          </cell>
          <cell r="E207" t="str">
            <v xml:space="preserve">PENA MarcISAR Hervé </v>
          </cell>
          <cell r="H207" t="str">
            <v>EA 4328</v>
          </cell>
          <cell r="I207" t="str">
            <v>9803E515</v>
          </cell>
          <cell r="J207" t="str">
            <v>9803E515</v>
          </cell>
          <cell r="K207">
            <v>111</v>
          </cell>
        </row>
        <row r="208">
          <cell r="C208" t="str">
            <v>FR SCIENCES CHIMIQUES</v>
          </cell>
          <cell r="D208" t="str">
            <v>FR SCIENCES CHIMIQUES</v>
          </cell>
          <cell r="E208" t="e">
            <v>#N/A</v>
          </cell>
          <cell r="H208" t="str">
            <v>FR 1739</v>
          </cell>
          <cell r="I208" t="str">
            <v>9803F116</v>
          </cell>
          <cell r="J208" t="str">
            <v>9803F116</v>
          </cell>
          <cell r="K208">
            <v>111</v>
          </cell>
        </row>
        <row r="209">
          <cell r="C209" t="str">
            <v>FR ECCOREV</v>
          </cell>
          <cell r="D209" t="str">
            <v>FR ECCOREV</v>
          </cell>
          <cell r="E209" t="e">
            <v>#N/A</v>
          </cell>
          <cell r="H209" t="str">
            <v>FR 3098</v>
          </cell>
          <cell r="I209" t="str">
            <v>9803F131</v>
          </cell>
          <cell r="J209" t="str">
            <v>9803F131</v>
          </cell>
          <cell r="K209">
            <v>111</v>
          </cell>
        </row>
        <row r="210">
          <cell r="C210" t="str">
            <v>FR DT PVR STE</v>
          </cell>
          <cell r="D210" t="str">
            <v>FR DT PVR STE</v>
          </cell>
          <cell r="E210" t="e">
            <v>#N/A</v>
          </cell>
          <cell r="H210" t="str">
            <v>FR3076</v>
          </cell>
          <cell r="I210" t="str">
            <v>9803F520</v>
          </cell>
          <cell r="J210" t="str">
            <v>9803F520</v>
          </cell>
          <cell r="K210">
            <v>111</v>
          </cell>
        </row>
        <row r="211">
          <cell r="C211" t="str">
            <v>FED 1</v>
          </cell>
          <cell r="D211" t="str">
            <v>FED 1</v>
          </cell>
          <cell r="E211" t="e">
            <v>#N/A</v>
          </cell>
          <cell r="H211" t="str">
            <v>FED 1</v>
          </cell>
          <cell r="I211" t="str">
            <v>9803F530</v>
          </cell>
          <cell r="J211" t="str">
            <v>9803F530</v>
          </cell>
          <cell r="K211" t="e">
            <v>#N/A</v>
          </cell>
        </row>
        <row r="212">
          <cell r="C212" t="str">
            <v>CIMPACA</v>
          </cell>
          <cell r="D212" t="str">
            <v>CIMPACA</v>
          </cell>
          <cell r="E212" t="e">
            <v>#N/A</v>
          </cell>
          <cell r="H212" t="str">
            <v>CIMPACA</v>
          </cell>
          <cell r="I212" t="str">
            <v>9803FCIM</v>
          </cell>
          <cell r="J212" t="str">
            <v>9803FCIM</v>
          </cell>
          <cell r="K212">
            <v>108</v>
          </cell>
        </row>
        <row r="213">
          <cell r="C213" t="str">
            <v>IC STAR 2</v>
          </cell>
          <cell r="D213" t="str">
            <v>IC STAR 2</v>
          </cell>
          <cell r="E213" t="e">
            <v>#N/A</v>
          </cell>
          <cell r="H213" t="str">
            <v>ICS2</v>
          </cell>
          <cell r="I213" t="str">
            <v>9803FICS</v>
          </cell>
          <cell r="J213" t="str">
            <v>9803FICS</v>
          </cell>
          <cell r="K213">
            <v>108</v>
          </cell>
        </row>
        <row r="214">
          <cell r="C214" t="str">
            <v>IC STAR 2</v>
          </cell>
          <cell r="D214" t="str">
            <v>IC STAR 2</v>
          </cell>
          <cell r="E214" t="e">
            <v>#N/A</v>
          </cell>
          <cell r="H214" t="str">
            <v>ICS2</v>
          </cell>
          <cell r="I214" t="str">
            <v>9803ICS2</v>
          </cell>
          <cell r="J214" t="str">
            <v>9803ICS2</v>
          </cell>
          <cell r="K214">
            <v>108</v>
          </cell>
        </row>
        <row r="215">
          <cell r="C215" t="str">
            <v>INSTITUT FRESNEL</v>
          </cell>
          <cell r="D215" t="str">
            <v>INSTITUT FRESNEL</v>
          </cell>
          <cell r="E215" t="str">
            <v>ENOCH Stefan(NATOLI Jean-Yves)</v>
          </cell>
          <cell r="H215" t="str">
            <v>UMR 6133</v>
          </cell>
          <cell r="I215" t="str">
            <v>9803U104</v>
          </cell>
          <cell r="J215" t="str">
            <v>9803U104</v>
          </cell>
          <cell r="K215">
            <v>108</v>
          </cell>
        </row>
        <row r="216">
          <cell r="C216" t="str">
            <v>IMBE</v>
          </cell>
          <cell r="D216" t="str">
            <v>IMBE</v>
          </cell>
          <cell r="E216" t="str">
            <v>TATONI Thierry (ERESKOVSKY Alexander, CRAMER Wolfgang)</v>
          </cell>
          <cell r="H216" t="str">
            <v>UMR IMBE</v>
          </cell>
          <cell r="I216" t="str">
            <v>9803U105</v>
          </cell>
          <cell r="J216" t="str">
            <v>9803U105</v>
          </cell>
          <cell r="K216">
            <v>106</v>
          </cell>
        </row>
        <row r="217">
          <cell r="C217" t="str">
            <v>IMBE - CQ EQUIPE 11</v>
          </cell>
          <cell r="D217" t="str">
            <v>IMBE - CQ EQUIPE 11</v>
          </cell>
          <cell r="E217" t="str">
            <v>TATONI Thierry (ERESKOVSKY Alexander, CRAMER Wolfgang)</v>
          </cell>
          <cell r="H217" t="str">
            <v>IMBE - CQ EQUIPE 11</v>
          </cell>
          <cell r="I217" t="str">
            <v>9803U105</v>
          </cell>
          <cell r="J217" t="str">
            <v>9803U105A</v>
          </cell>
          <cell r="K217">
            <v>106</v>
          </cell>
        </row>
        <row r="218">
          <cell r="C218" t="str">
            <v>IMBE - CQ EQUIPE 12</v>
          </cell>
          <cell r="D218" t="str">
            <v>IMBE - CQ EQUIPE 12</v>
          </cell>
          <cell r="E218" t="str">
            <v>TATONI Thierry (ERESKOVSKY Alexander, CRAMER Wolfgang)</v>
          </cell>
          <cell r="H218" t="str">
            <v>IMBE - CQ EQUIPE 12</v>
          </cell>
          <cell r="I218" t="str">
            <v>9803U105</v>
          </cell>
          <cell r="J218" t="str">
            <v>9803U105B</v>
          </cell>
          <cell r="K218">
            <v>106</v>
          </cell>
        </row>
        <row r="219">
          <cell r="C219" t="str">
            <v>IMBE - CQ EQUIPE 21</v>
          </cell>
          <cell r="D219" t="str">
            <v>IMBE - CQ EQUIPE 21</v>
          </cell>
          <cell r="E219" t="str">
            <v>TATONI Thierry (ERESKOVSKY Alexander, CRAMER Wolfgang)</v>
          </cell>
          <cell r="H219" t="str">
            <v>IMBE - CQ EQUIPE 21</v>
          </cell>
          <cell r="I219" t="str">
            <v>9803U105</v>
          </cell>
          <cell r="J219" t="str">
            <v>9803U105C</v>
          </cell>
          <cell r="K219">
            <v>106</v>
          </cell>
        </row>
        <row r="220">
          <cell r="C220" t="str">
            <v>IMBE - CQ EQUIPE 22</v>
          </cell>
          <cell r="D220" t="str">
            <v>IMBE - CQ EQUIPE 22</v>
          </cell>
          <cell r="E220" t="str">
            <v>TATONI Thierry (ERESKOVSKY Alexander, CRAMER Wolfgang)</v>
          </cell>
          <cell r="H220" t="str">
            <v>IMBE - CQ EQUIPE 22</v>
          </cell>
          <cell r="I220" t="str">
            <v>9803U105</v>
          </cell>
          <cell r="J220" t="str">
            <v>9803U105D</v>
          </cell>
          <cell r="K220">
            <v>106</v>
          </cell>
        </row>
        <row r="221">
          <cell r="C221" t="str">
            <v>IMBE - CQ EQUIPE 23</v>
          </cell>
          <cell r="D221" t="str">
            <v>IMBE - CQ EQUIPE 23</v>
          </cell>
          <cell r="E221" t="str">
            <v>TATONI Thierry (ERESKOVSKY Alexander, CRAMER Wolfgang)</v>
          </cell>
          <cell r="H221" t="str">
            <v>IMBE - CQ EQUIPE 23</v>
          </cell>
          <cell r="I221" t="str">
            <v>9803U105</v>
          </cell>
          <cell r="J221" t="str">
            <v>9803U105E</v>
          </cell>
          <cell r="K221">
            <v>106</v>
          </cell>
        </row>
        <row r="222">
          <cell r="C222" t="str">
            <v>IMBE - CQ EQUIPE 31</v>
          </cell>
          <cell r="D222" t="str">
            <v>IMBE - CQ EQUIPE 31</v>
          </cell>
          <cell r="E222" t="str">
            <v>TATONI Thierry (ERESKOVSKY Alexander, CRAMER Wolfgang)</v>
          </cell>
          <cell r="H222" t="str">
            <v>IMBE - CQ EQUIPE 31</v>
          </cell>
          <cell r="I222" t="str">
            <v>9803U105</v>
          </cell>
          <cell r="J222" t="str">
            <v>9803U105F</v>
          </cell>
          <cell r="K222">
            <v>106</v>
          </cell>
        </row>
        <row r="223">
          <cell r="C223" t="str">
            <v>IMBE - CQ EQUIPE 32</v>
          </cell>
          <cell r="D223" t="str">
            <v>IMBE - CQ EQUIPE 32</v>
          </cell>
          <cell r="E223" t="str">
            <v>TATONI Thierry (ERESKOVSKY Alexander, CRAMER Wolfgang)</v>
          </cell>
          <cell r="H223" t="str">
            <v>IMBE - CQ EQUIPE 32</v>
          </cell>
          <cell r="I223" t="str">
            <v>9803U105</v>
          </cell>
          <cell r="J223" t="str">
            <v>9803U105G</v>
          </cell>
          <cell r="K223">
            <v>106</v>
          </cell>
        </row>
        <row r="224">
          <cell r="C224" t="str">
            <v>IMBE - CQ EQUIPE 33</v>
          </cell>
          <cell r="D224" t="str">
            <v>IMBE - CQ EQUIPE 33</v>
          </cell>
          <cell r="E224" t="str">
            <v>TATONI Thierry (ERESKOVSKY Alexander, CRAMER Wolfgang)</v>
          </cell>
          <cell r="H224" t="str">
            <v>IMBE - CQ EQUIPE 33</v>
          </cell>
          <cell r="I224" t="str">
            <v>9803U105</v>
          </cell>
          <cell r="J224" t="str">
            <v>9803U105H</v>
          </cell>
          <cell r="K224">
            <v>106</v>
          </cell>
        </row>
        <row r="225">
          <cell r="C225" t="str">
            <v>IMBE - CQ EQUIPE 51</v>
          </cell>
          <cell r="D225" t="str">
            <v>IMBE - CQ EQUIPE 51</v>
          </cell>
          <cell r="E225" t="str">
            <v>TATONI Thierry (ERESKOVSKY Alexander, CRAMER Wolfgang)</v>
          </cell>
          <cell r="H225" t="str">
            <v>IMBE - CQ EQUIPE 51</v>
          </cell>
          <cell r="I225" t="str">
            <v>9803U105</v>
          </cell>
          <cell r="J225" t="str">
            <v>9803U105I</v>
          </cell>
          <cell r="K225">
            <v>106</v>
          </cell>
        </row>
        <row r="226">
          <cell r="C226" t="str">
            <v>IMBE - CQ EQUIPE 61</v>
          </cell>
          <cell r="D226" t="str">
            <v>IMBE - CQ EQUIPE 61</v>
          </cell>
          <cell r="E226" t="str">
            <v>TATONI Thierry (ERESKOVSKY Alexander, CRAMER Wolfgang)</v>
          </cell>
          <cell r="H226" t="str">
            <v>IMBE - CQ EQUIPE 61</v>
          </cell>
          <cell r="I226" t="str">
            <v>9803U105</v>
          </cell>
          <cell r="J226" t="str">
            <v>9803U105J</v>
          </cell>
          <cell r="K226">
            <v>106</v>
          </cell>
        </row>
        <row r="227">
          <cell r="C227" t="str">
            <v>IMBE - CQ EQUIPE 63</v>
          </cell>
          <cell r="D227" t="str">
            <v>IMBE - CQ EQUIPE 63</v>
          </cell>
          <cell r="E227" t="str">
            <v>TATONI Thierry (ERESKOVSKY Alexander, CRAMER Wolfgang)</v>
          </cell>
          <cell r="H227" t="str">
            <v>IMBE - CQ EQUIPE 63</v>
          </cell>
          <cell r="I227" t="str">
            <v>9803U105</v>
          </cell>
          <cell r="J227" t="str">
            <v>9803U105K</v>
          </cell>
          <cell r="K227">
            <v>106</v>
          </cell>
        </row>
        <row r="228">
          <cell r="C228" t="str">
            <v>IMBE - CQ EQUIPE 64</v>
          </cell>
          <cell r="D228" t="str">
            <v>IMBE - CQ EQUIPE 64</v>
          </cell>
          <cell r="E228" t="str">
            <v>TATONI Thierry (ERESKOVSKY Alexander, CRAMER Wolfgang)</v>
          </cell>
          <cell r="H228" t="str">
            <v>IMBE - CQ EQUIPE 64</v>
          </cell>
          <cell r="I228" t="str">
            <v>9803U105</v>
          </cell>
          <cell r="J228" t="str">
            <v>9803U105L</v>
          </cell>
          <cell r="K228">
            <v>106</v>
          </cell>
        </row>
        <row r="229">
          <cell r="C229" t="str">
            <v>LSIS</v>
          </cell>
          <cell r="D229" t="str">
            <v>LSIS</v>
          </cell>
          <cell r="E229" t="str">
            <v xml:space="preserve">OULADSINE  Mustapha </v>
          </cell>
          <cell r="H229" t="str">
            <v>UMR 6168</v>
          </cell>
          <cell r="I229" t="str">
            <v>9803U109</v>
          </cell>
          <cell r="J229" t="str">
            <v>9803U109</v>
          </cell>
          <cell r="K229">
            <v>107</v>
          </cell>
        </row>
        <row r="230">
          <cell r="C230" t="str">
            <v>CEREGE</v>
          </cell>
          <cell r="D230" t="str">
            <v>CEREGE</v>
          </cell>
          <cell r="E230" t="str">
            <v>THOUVENY Nicolas(BARD Edouard, BOURLES Didier, SYLVESTRE Florence)</v>
          </cell>
          <cell r="H230" t="str">
            <v>UMR 6635</v>
          </cell>
          <cell r="I230" t="str">
            <v>9803U113</v>
          </cell>
          <cell r="J230" t="str">
            <v>9803U113</v>
          </cell>
          <cell r="K230">
            <v>110</v>
          </cell>
        </row>
        <row r="231">
          <cell r="C231" t="str">
            <v>ISM2</v>
          </cell>
          <cell r="D231" t="str">
            <v>ISM2</v>
          </cell>
          <cell r="E231" t="str">
            <v xml:space="preserve">RODRIGUEZ Jean-Antoine </v>
          </cell>
          <cell r="H231" t="str">
            <v>UMR 6263</v>
          </cell>
          <cell r="I231" t="str">
            <v>9803U128</v>
          </cell>
          <cell r="J231" t="str">
            <v>9803U128</v>
          </cell>
          <cell r="K231">
            <v>108</v>
          </cell>
        </row>
        <row r="232">
          <cell r="C232" t="str">
            <v>IM2NP</v>
          </cell>
          <cell r="D232" t="str">
            <v>IM2NP</v>
          </cell>
          <cell r="E232" t="str">
            <v>BOUCHAKOUR Rachid(THOMAS Olivier, AUTRAN Jean-Luc)</v>
          </cell>
          <cell r="H232" t="str">
            <v>UMR 6242</v>
          </cell>
          <cell r="I232" t="str">
            <v>9803U129</v>
          </cell>
          <cell r="J232" t="str">
            <v>9803U129</v>
          </cell>
          <cell r="K232">
            <v>108</v>
          </cell>
        </row>
        <row r="233">
          <cell r="C233" t="str">
            <v>IM2NP EQ1</v>
          </cell>
          <cell r="D233" t="str">
            <v>IM2NP RDI EQ1</v>
          </cell>
          <cell r="E233" t="str">
            <v>BOUCHAKOUR Rachid(THOMAS Olivier, AUTRAN Jean-Luc)</v>
          </cell>
          <cell r="H233" t="str">
            <v>UMR 6242</v>
          </cell>
          <cell r="I233" t="str">
            <v>9803U129A</v>
          </cell>
          <cell r="J233" t="str">
            <v>9803U129A</v>
          </cell>
          <cell r="K233">
            <v>108</v>
          </cell>
        </row>
        <row r="234">
          <cell r="C234" t="str">
            <v>IM2NP EQ2</v>
          </cell>
          <cell r="D234" t="str">
            <v>IM2NP MEMOIRES EQ2</v>
          </cell>
          <cell r="E234" t="str">
            <v>BOUCHAKOUR Rachid(THOMAS Olivier, AUTRAN Jean-Luc)</v>
          </cell>
          <cell r="H234" t="str">
            <v>UMR 6242</v>
          </cell>
          <cell r="I234" t="str">
            <v>9803U129B</v>
          </cell>
          <cell r="J234" t="str">
            <v>9803U129B</v>
          </cell>
          <cell r="K234">
            <v>108</v>
          </cell>
        </row>
        <row r="235">
          <cell r="C235" t="str">
            <v>IM2NP SERV COMMUNS</v>
          </cell>
          <cell r="D235" t="str">
            <v>IM2NP SERV COMMUNS</v>
          </cell>
          <cell r="E235" t="str">
            <v>BOUCHAKOUR Rachid(THOMAS Olivier, AUTRAN Jean-Luc)</v>
          </cell>
          <cell r="H235" t="str">
            <v>UMR 6242</v>
          </cell>
          <cell r="I235" t="str">
            <v>9803U129C</v>
          </cell>
          <cell r="J235" t="str">
            <v>9803U129C</v>
          </cell>
          <cell r="K235">
            <v>108</v>
          </cell>
        </row>
        <row r="236">
          <cell r="C236" t="str">
            <v>IM2NP EQ3</v>
          </cell>
          <cell r="D236" t="str">
            <v>IM2NP NSCE EQ3</v>
          </cell>
          <cell r="E236" t="str">
            <v>BOUCHAKOUR Rachid(THOMAS Olivier, AUTRAN Jean-Luc)</v>
          </cell>
          <cell r="H236" t="str">
            <v>UMR 6242</v>
          </cell>
          <cell r="I236" t="str">
            <v>9803U129D</v>
          </cell>
          <cell r="J236" t="str">
            <v>9803U129D</v>
          </cell>
          <cell r="K236">
            <v>108</v>
          </cell>
        </row>
        <row r="237">
          <cell r="C237" t="str">
            <v>IM2NP EQ4</v>
          </cell>
          <cell r="D237" t="str">
            <v>IM2NP CONTRAINTES EQ4</v>
          </cell>
          <cell r="E237" t="str">
            <v>BOUCHAKOUR Rachid(THOMAS Olivier, AUTRAN Jean-Luc)</v>
          </cell>
          <cell r="H237" t="str">
            <v>UMR 6242</v>
          </cell>
          <cell r="I237" t="str">
            <v>9803U129E</v>
          </cell>
          <cell r="J237" t="str">
            <v>9803U129E</v>
          </cell>
          <cell r="K237">
            <v>108</v>
          </cell>
        </row>
        <row r="238">
          <cell r="C238" t="str">
            <v>IM2NP EQ5</v>
          </cell>
          <cell r="D238" t="str">
            <v>IM2NP CCI EQ5</v>
          </cell>
          <cell r="E238" t="str">
            <v>BOUCHAKOUR Rachid(THOMAS Olivier, AUTRAN Jean-Luc)</v>
          </cell>
          <cell r="H238" t="str">
            <v>UMR 6242</v>
          </cell>
          <cell r="I238" t="str">
            <v>9803U129F</v>
          </cell>
          <cell r="J238" t="str">
            <v>9803U129F</v>
          </cell>
          <cell r="K238">
            <v>108</v>
          </cell>
        </row>
        <row r="239">
          <cell r="C239" t="str">
            <v>IM2NP EQ6</v>
          </cell>
          <cell r="D239" t="str">
            <v>IM2NP DUS EQ6</v>
          </cell>
          <cell r="E239" t="str">
            <v>BOUCHAKOUR Rachid(THOMAS Olivier, AUTRAN Jean-Luc)</v>
          </cell>
          <cell r="H239" t="str">
            <v>UMR 6242</v>
          </cell>
          <cell r="I239" t="str">
            <v>9803U129G</v>
          </cell>
          <cell r="J239" t="str">
            <v>9803U129G</v>
          </cell>
          <cell r="K239">
            <v>108</v>
          </cell>
        </row>
        <row r="240">
          <cell r="C240" t="str">
            <v>IM2NP EQ7</v>
          </cell>
          <cell r="D240" t="str">
            <v>IM2NP MCA EQ7</v>
          </cell>
          <cell r="E240" t="str">
            <v>BOUCHAKOUR Rachid(THOMAS Olivier, AUTRAN Jean-Luc)</v>
          </cell>
          <cell r="H240" t="str">
            <v>UMR 6242</v>
          </cell>
          <cell r="I240" t="str">
            <v>9803U129H</v>
          </cell>
          <cell r="J240" t="str">
            <v>9803U129H</v>
          </cell>
          <cell r="K240">
            <v>108</v>
          </cell>
        </row>
        <row r="241">
          <cell r="C241" t="str">
            <v>IM2NP EQ8</v>
          </cell>
          <cell r="D241" t="str">
            <v>IM2NP DNO EQ8</v>
          </cell>
          <cell r="E241" t="str">
            <v>BOUCHAKOUR Rachid(THOMAS Olivier, AUTRAN Jean-Luc)</v>
          </cell>
          <cell r="H241" t="str">
            <v>UMR 6242</v>
          </cell>
          <cell r="I241" t="str">
            <v>9803U129I</v>
          </cell>
          <cell r="J241" t="str">
            <v>9803U129I</v>
          </cell>
          <cell r="K241">
            <v>108</v>
          </cell>
        </row>
        <row r="242">
          <cell r="C242" t="str">
            <v>IM2NP EQ9</v>
          </cell>
          <cell r="D242" t="str">
            <v>IM2NP MAGNETISME EQ9</v>
          </cell>
          <cell r="E242" t="str">
            <v>BOUCHAKOUR Rachid(THOMAS Olivier, AUTRAN Jean-Luc)</v>
          </cell>
          <cell r="H242" t="str">
            <v>UMR 6242</v>
          </cell>
          <cell r="I242" t="str">
            <v>9803U129J</v>
          </cell>
          <cell r="J242" t="str">
            <v>9803U129J</v>
          </cell>
          <cell r="K242">
            <v>108</v>
          </cell>
        </row>
        <row r="243">
          <cell r="C243" t="str">
            <v>IM2NP EQ10</v>
          </cell>
          <cell r="D243" t="str">
            <v>IM2NP NANO EQ10</v>
          </cell>
          <cell r="E243" t="str">
            <v>BOUCHAKOUR Rachid(THOMAS Olivier, AUTRAN Jean-Luc)</v>
          </cell>
          <cell r="H243" t="str">
            <v>UMR 6242</v>
          </cell>
          <cell r="I243" t="str">
            <v>9803U129K</v>
          </cell>
          <cell r="J243" t="str">
            <v>9803U129K</v>
          </cell>
          <cell r="K243">
            <v>108</v>
          </cell>
        </row>
        <row r="244">
          <cell r="C244" t="str">
            <v>IM2NP EQ11</v>
          </cell>
          <cell r="D244" t="str">
            <v>IM2NP MICROCAPTEURS EQ11</v>
          </cell>
          <cell r="E244" t="str">
            <v>BOUCHAKOUR Rachid(THOMAS Olivier, AUTRAN Jean-Luc)</v>
          </cell>
          <cell r="H244" t="str">
            <v>UMR 6242</v>
          </cell>
          <cell r="I244" t="str">
            <v>9803U129L</v>
          </cell>
          <cell r="J244" t="str">
            <v>9803U129L</v>
          </cell>
          <cell r="K244">
            <v>108</v>
          </cell>
        </row>
        <row r="245">
          <cell r="C245" t="str">
            <v>IM2NP EQ12</v>
          </cell>
          <cell r="D245" t="str">
            <v>IM2NP OPTOPV EQ12</v>
          </cell>
          <cell r="E245" t="str">
            <v>BOUCHAKOUR Rachid(THOMAS Olivier, AUTRAN Jean-Luc)</v>
          </cell>
          <cell r="H245" t="str">
            <v>UMR 6242</v>
          </cell>
          <cell r="I245" t="str">
            <v>9803U129M</v>
          </cell>
          <cell r="J245" t="str">
            <v>9803U129M</v>
          </cell>
          <cell r="K245">
            <v>108</v>
          </cell>
        </row>
        <row r="246">
          <cell r="C246" t="str">
            <v>IM2NP EQ13</v>
          </cell>
          <cell r="D246" t="str">
            <v>IM2NP TMS EQ13</v>
          </cell>
          <cell r="E246" t="str">
            <v>BOUCHAKOUR Rachid(THOMAS Olivier, AUTRAN Jean-Luc)</v>
          </cell>
          <cell r="H246" t="str">
            <v>UMR 6242</v>
          </cell>
          <cell r="I246" t="str">
            <v>9803U129N</v>
          </cell>
          <cell r="J246" t="str">
            <v>9803U129N</v>
          </cell>
          <cell r="K246">
            <v>108</v>
          </cell>
        </row>
        <row r="247">
          <cell r="C247" t="str">
            <v>IM2NP EQ14</v>
          </cell>
          <cell r="D247" t="str">
            <v>IM2NP MEN EQ14</v>
          </cell>
          <cell r="E247" t="str">
            <v>BOUCHAKOUR Rachid(THOMAS Olivier, AUTRAN Jean-Luc)</v>
          </cell>
          <cell r="H247" t="str">
            <v>UMR 6242</v>
          </cell>
          <cell r="I247" t="str">
            <v>9803U129O</v>
          </cell>
          <cell r="J247" t="str">
            <v>9803U129O</v>
          </cell>
          <cell r="K247">
            <v>108</v>
          </cell>
        </row>
        <row r="248">
          <cell r="C248" t="str">
            <v>IM2NP EQ15</v>
          </cell>
          <cell r="D248" t="str">
            <v>IM2NP RFID EQ15</v>
          </cell>
          <cell r="E248" t="str">
            <v>BOUCHAKOUR Rachid(THOMAS Olivier, AUTRAN Jean-Luc)</v>
          </cell>
          <cell r="H248" t="str">
            <v>UMR 6242</v>
          </cell>
          <cell r="I248" t="str">
            <v>9803U129P</v>
          </cell>
          <cell r="J248" t="str">
            <v>9803U129P</v>
          </cell>
          <cell r="K248">
            <v>108</v>
          </cell>
        </row>
        <row r="249">
          <cell r="C249" t="str">
            <v>IM2NP EQ16</v>
          </cell>
          <cell r="D249" t="str">
            <v>IM2NP MERFE EQ16</v>
          </cell>
          <cell r="E249" t="str">
            <v>BOUCHAKOUR Rachid(THOMAS Olivier, AUTRAN Jean-Luc)</v>
          </cell>
          <cell r="H249" t="str">
            <v>UMR 6242</v>
          </cell>
          <cell r="I249" t="str">
            <v>9803U129Q</v>
          </cell>
          <cell r="J249" t="str">
            <v>9803U129Q</v>
          </cell>
          <cell r="K249">
            <v>108</v>
          </cell>
        </row>
        <row r="250">
          <cell r="C250" t="str">
            <v>M2P2</v>
          </cell>
          <cell r="D250" t="str">
            <v>M2P2</v>
          </cell>
          <cell r="E250" t="str">
            <v xml:space="preserve">BONTOUX Patrick </v>
          </cell>
          <cell r="H250" t="str">
            <v>UMR 6181</v>
          </cell>
          <cell r="I250" t="str">
            <v>9803U130</v>
          </cell>
          <cell r="J250" t="str">
            <v>9803U130</v>
          </cell>
          <cell r="K250">
            <v>108</v>
          </cell>
        </row>
        <row r="251">
          <cell r="C251" t="str">
            <v>LISA</v>
          </cell>
          <cell r="D251" t="str">
            <v>LISA</v>
          </cell>
          <cell r="E251" t="str">
            <v xml:space="preserve">SERGENT Michelle </v>
          </cell>
          <cell r="H251" t="str">
            <v>USR LISA</v>
          </cell>
          <cell r="I251" t="str">
            <v>9803U133</v>
          </cell>
          <cell r="J251" t="str">
            <v>9803U133</v>
          </cell>
          <cell r="K251">
            <v>108</v>
          </cell>
        </row>
        <row r="252">
          <cell r="C252" t="str">
            <v>DPCDIDE</v>
          </cell>
          <cell r="D252" t="str">
            <v>DPCDIDE</v>
          </cell>
          <cell r="E252" t="str">
            <v xml:space="preserve">MEHDI Rostane </v>
          </cell>
          <cell r="H252" t="str">
            <v>UMR 6201</v>
          </cell>
          <cell r="I252" t="str">
            <v>9803U505</v>
          </cell>
          <cell r="J252" t="str">
            <v>9803U505</v>
          </cell>
          <cell r="K252">
            <v>111</v>
          </cell>
        </row>
        <row r="253">
          <cell r="C253" t="str">
            <v>FRUMAM</v>
          </cell>
          <cell r="D253" t="str">
            <v>FRUMAM  - Fédération de Recherche des Unités de Mathématiques de Marseille</v>
          </cell>
          <cell r="E253" t="e">
            <v>#N/A</v>
          </cell>
          <cell r="H253" t="str">
            <v>FR 2291</v>
          </cell>
          <cell r="I253" t="str">
            <v>9801F150</v>
          </cell>
          <cell r="J253" t="str">
            <v>9801F150</v>
          </cell>
          <cell r="K253">
            <v>108</v>
          </cell>
        </row>
        <row r="254">
          <cell r="C254" t="str">
            <v>I2M</v>
          </cell>
          <cell r="D254" t="str">
            <v>I2M - Institut de Mathématiques de Marseille</v>
          </cell>
          <cell r="E254" t="str">
            <v>TORRESANI Bruno</v>
          </cell>
          <cell r="H254" t="str">
            <v>UMR 7373</v>
          </cell>
          <cell r="I254" t="str">
            <v>9801U138</v>
          </cell>
          <cell r="J254" t="str">
            <v>9801U138</v>
          </cell>
          <cell r="K254">
            <v>107</v>
          </cell>
        </row>
        <row r="255">
          <cell r="C255" t="str">
            <v>BBF</v>
          </cell>
          <cell r="D255" t="str">
            <v>Biodiversité et Biotechnologie Fongiques (BBF)</v>
          </cell>
          <cell r="E255" t="str">
            <v>SIGOILLOT Jean-Claude(RECORD Eric, LESAGE-MEERSEN Laurence)</v>
          </cell>
          <cell r="H255" t="str">
            <v>UMR_A 1163</v>
          </cell>
          <cell r="I255" t="str">
            <v>9801U135</v>
          </cell>
          <cell r="J255" t="str">
            <v>9801U135</v>
          </cell>
          <cell r="K255">
            <v>106</v>
          </cell>
        </row>
        <row r="256">
          <cell r="C256" t="str">
            <v>PIIM</v>
          </cell>
          <cell r="D256" t="str">
            <v>PIIM - Physique des Interactions Ioniques et Moléculaires</v>
          </cell>
          <cell r="E256" t="str">
            <v>LAYET Jean-Marc</v>
          </cell>
          <cell r="H256" t="str">
            <v>UMR 7345</v>
          </cell>
          <cell r="I256" t="str">
            <v>9801U139</v>
          </cell>
          <cell r="J256" t="str">
            <v>9801U139</v>
          </cell>
          <cell r="K256">
            <v>109</v>
          </cell>
        </row>
        <row r="257">
          <cell r="C257" t="str">
            <v>LAM</v>
          </cell>
          <cell r="D257" t="str">
            <v>LAM - Laboratoire d’Astrophysique de Marseille</v>
          </cell>
          <cell r="E257" t="str">
            <v>CUBY Jean-Gabriel(FERRARI Marc, ZAVAGNO Annie)</v>
          </cell>
          <cell r="H257" t="str">
            <v>UMR 7326</v>
          </cell>
          <cell r="I257" t="str">
            <v>9801U143</v>
          </cell>
          <cell r="J257" t="str">
            <v>9801U143</v>
          </cell>
          <cell r="K257">
            <v>110</v>
          </cell>
        </row>
        <row r="258">
          <cell r="C258" t="str">
            <v>LCE</v>
          </cell>
          <cell r="D258" t="str">
            <v>LCE - Laboratoire Chimie de l'Environnement</v>
          </cell>
          <cell r="E258" t="str">
            <v>WORTHAM Henri</v>
          </cell>
          <cell r="H258" t="str">
            <v>FRE 3416</v>
          </cell>
          <cell r="I258" t="str">
            <v>9801U137</v>
          </cell>
          <cell r="J258" t="str">
            <v>9801U137</v>
          </cell>
          <cell r="K258">
            <v>110</v>
          </cell>
        </row>
        <row r="259">
          <cell r="C259" t="str">
            <v>ICR</v>
          </cell>
          <cell r="D259" t="str">
            <v>ICR - Institut de Chimie Radicalaire</v>
          </cell>
          <cell r="E259" t="str">
            <v>GIGMES Didier(CHARLES Laurence)</v>
          </cell>
          <cell r="H259" t="str">
            <v>UMR 7273</v>
          </cell>
          <cell r="I259" t="str">
            <v>9801U141</v>
          </cell>
          <cell r="J259" t="str">
            <v>9801U141</v>
          </cell>
          <cell r="K259">
            <v>108</v>
          </cell>
        </row>
        <row r="260">
          <cell r="C260" t="str">
            <v>NIA</v>
          </cell>
          <cell r="D260" t="str">
            <v>NIA - Neurosciences Intégratives et Adaptatives</v>
          </cell>
          <cell r="E260" t="str">
            <v>XERRI Christian</v>
          </cell>
          <cell r="H260" t="str">
            <v>UMR 7260</v>
          </cell>
          <cell r="I260" t="str">
            <v>9801U134</v>
          </cell>
          <cell r="J260" t="str">
            <v>9801U134</v>
          </cell>
          <cell r="K260">
            <v>106</v>
          </cell>
        </row>
        <row r="261">
          <cell r="C261" t="str">
            <v>LNC</v>
          </cell>
          <cell r="D261" t="str">
            <v>Laboratoire de Neurobiologie de la Cognition</v>
          </cell>
          <cell r="E261" t="str">
            <v>POUCET Bruno</v>
          </cell>
          <cell r="H261" t="str">
            <v>UMR 7291</v>
          </cell>
          <cell r="I261" t="str">
            <v>9801U136</v>
          </cell>
          <cell r="J261" t="str">
            <v>9801U136</v>
          </cell>
          <cell r="K261">
            <v>106</v>
          </cell>
        </row>
        <row r="262">
          <cell r="C262" t="str">
            <v>EIPL</v>
          </cell>
          <cell r="D262" t="str">
            <v>EPIL - Enzymologie Interfaciale et Physiologie de la Lipolyse</v>
          </cell>
          <cell r="E262" t="str">
            <v>CARRIERE Frédéric</v>
          </cell>
          <cell r="H262" t="str">
            <v>UMR 7282</v>
          </cell>
          <cell r="I262" t="str">
            <v>9801U147</v>
          </cell>
          <cell r="J262" t="str">
            <v>9801U147</v>
          </cell>
          <cell r="K262">
            <v>108</v>
          </cell>
        </row>
        <row r="263">
          <cell r="C263" t="str">
            <v>BIP</v>
          </cell>
          <cell r="D263" t="str">
            <v>BIP - Bioénergétique et Ingénierie des Protéines</v>
          </cell>
          <cell r="E263" t="str">
            <v>GIUDICI-ORTICONI Marie-Thérése</v>
          </cell>
          <cell r="H263" t="str">
            <v>UMR 7281</v>
          </cell>
          <cell r="I263" t="str">
            <v>9801U146</v>
          </cell>
          <cell r="J263" t="str">
            <v>9801U146</v>
          </cell>
          <cell r="K263">
            <v>106</v>
          </cell>
        </row>
        <row r="264">
          <cell r="C264" t="str">
            <v>ADEF</v>
          </cell>
          <cell r="D264" t="str">
            <v>ADEF - Apprentissages, Didactiques, Evaluation, Formation</v>
          </cell>
          <cell r="E264" t="str">
            <v>GINESTIE Jacques</v>
          </cell>
          <cell r="H264" t="str">
            <v>EA 4671</v>
          </cell>
          <cell r="I264" t="str">
            <v>9801E307</v>
          </cell>
          <cell r="J264" t="str">
            <v>9801E307</v>
          </cell>
          <cell r="K264">
            <v>111</v>
          </cell>
        </row>
        <row r="265">
          <cell r="C265" t="str">
            <v>LPL</v>
          </cell>
          <cell r="D265" t="str">
            <v>LPL - Laboratoire Parole et Langage</v>
          </cell>
          <cell r="E265" t="str">
            <v>NGUYEN Noël(MEUNIER Christine)</v>
          </cell>
          <cell r="H265" t="str">
            <v>UMR 7309</v>
          </cell>
          <cell r="I265" t="str">
            <v>9801U312</v>
          </cell>
          <cell r="J265" t="str">
            <v>9801U312</v>
          </cell>
          <cell r="K265">
            <v>111</v>
          </cell>
        </row>
        <row r="266">
          <cell r="C266" t="str">
            <v>IRASIA</v>
          </cell>
          <cell r="D266" t="str">
            <v>IrAsia - Institut de Recherches Asiatiques </v>
          </cell>
          <cell r="E266" t="str">
            <v>DUTRAIT Noël</v>
          </cell>
          <cell r="H266" t="str">
            <v>UMR 7306</v>
          </cell>
          <cell r="I266" t="str">
            <v>9801U315</v>
          </cell>
          <cell r="J266" t="str">
            <v>9801U315</v>
          </cell>
          <cell r="K266">
            <v>112</v>
          </cell>
        </row>
        <row r="267">
          <cell r="C267" t="str">
            <v>IMAF</v>
          </cell>
          <cell r="D267" t="str">
            <v>IMAf - Institut des Mondes Africains</v>
          </cell>
          <cell r="E267" t="str">
            <v>BOUJU Jacky</v>
          </cell>
          <cell r="H267" t="str">
            <v>UMR 8171</v>
          </cell>
          <cell r="I267" t="str">
            <v>9801U316</v>
          </cell>
          <cell r="J267" t="str">
            <v>9801U316</v>
          </cell>
          <cell r="K267">
            <v>111</v>
          </cell>
        </row>
        <row r="268">
          <cell r="C268" t="str">
            <v>PSYCLE</v>
          </cell>
          <cell r="D268" t="str">
            <v>PSYCLE - Centre de Recherche en Psychologie de la Connaissance, du Langage et de l'Emotion</v>
          </cell>
          <cell r="E268" t="str">
            <v>VAUCLAIR Jacques</v>
          </cell>
          <cell r="H268" t="str">
            <v>EA 3273</v>
          </cell>
          <cell r="I268" t="str">
            <v>9801E309</v>
          </cell>
          <cell r="J268" t="str">
            <v>9801E309</v>
          </cell>
          <cell r="K268">
            <v>111</v>
          </cell>
        </row>
        <row r="269">
          <cell r="C269" t="str">
            <v>ASTRAM</v>
          </cell>
          <cell r="D269" t="str">
            <v>ASTRAM - Arts, Sciences et Technologies pour la Recherche Audiovisuelle et Multimédia</v>
          </cell>
          <cell r="E269" t="str">
            <v>SAPIEGA Jacques</v>
          </cell>
          <cell r="H269" t="str">
            <v>EA 4673</v>
          </cell>
          <cell r="I269" t="str">
            <v>9801E311</v>
          </cell>
          <cell r="J269" t="str">
            <v>9801E311</v>
          </cell>
          <cell r="K269">
            <v>115</v>
          </cell>
        </row>
        <row r="270">
          <cell r="C270" t="str">
            <v>IREMAM</v>
          </cell>
          <cell r="D270" t="str">
            <v>IREMAM - Institut de Recherches et d'Etudes sur le Monde Arabe et Musulman</v>
          </cell>
          <cell r="E270" t="str">
            <v>ALLEAUME Ghislaine(LESSAN-PEZECHKI Homa)</v>
          </cell>
          <cell r="H270" t="str">
            <v>UMR 7310</v>
          </cell>
          <cell r="I270" t="str">
            <v>9801U319</v>
          </cell>
          <cell r="J270" t="str">
            <v>9801U319</v>
          </cell>
          <cell r="K270">
            <v>111</v>
          </cell>
        </row>
        <row r="271">
          <cell r="C271" t="str">
            <v>LESA</v>
          </cell>
          <cell r="D271" t="str">
            <v>LESA - Laboratoire d'Etudes en Sciences des Arts</v>
          </cell>
          <cell r="E271" t="e">
            <v>#N/A</v>
          </cell>
          <cell r="H271" t="str">
            <v>EA 3274</v>
          </cell>
          <cell r="I271" t="str">
            <v>9801E303</v>
          </cell>
          <cell r="J271" t="e">
            <v>#N/A</v>
          </cell>
          <cell r="K271" t="e">
            <v>#N/A</v>
          </cell>
        </row>
        <row r="272">
          <cell r="C272" t="str">
            <v>IRAA</v>
          </cell>
          <cell r="D272" t="str">
            <v>IRAA - Institut de Recherches sur l'Architecture Antique</v>
          </cell>
          <cell r="E272" t="str">
            <v>ROBERT Renaud</v>
          </cell>
          <cell r="H272" t="str">
            <v>USR 3155</v>
          </cell>
          <cell r="I272" t="str">
            <v>9801US327</v>
          </cell>
          <cell r="J272" t="e">
            <v>#N/A</v>
          </cell>
          <cell r="K272" t="e">
            <v>#N/A</v>
          </cell>
        </row>
        <row r="273">
          <cell r="C273" t="str">
            <v>CIELAM</v>
          </cell>
          <cell r="D273" t="str">
            <v>CIELAM - Centre Interdisciplinaire d'Etudes des Littératures d'Aix-Marseille</v>
          </cell>
          <cell r="E273" t="e">
            <v>#N/A</v>
          </cell>
          <cell r="H273" t="str">
            <v>EA 4235</v>
          </cell>
          <cell r="I273" t="str">
            <v>9801E304</v>
          </cell>
          <cell r="J273" t="str">
            <v>9801E304</v>
          </cell>
          <cell r="K273" t="e">
            <v>#N/A</v>
          </cell>
        </row>
        <row r="274">
          <cell r="C274" t="str">
            <v>ECHANGES</v>
          </cell>
          <cell r="D274" t="str">
            <v>ECHANGES - Equipe sur les cultures et humanités anciennes et nouvelles germaniques et slave</v>
          </cell>
          <cell r="E274" t="e">
            <v>#N/A</v>
          </cell>
          <cell r="H274" t="str">
            <v>EA 4236</v>
          </cell>
          <cell r="I274" t="str">
            <v>9801E302</v>
          </cell>
          <cell r="J274" t="e">
            <v>#N/A</v>
          </cell>
          <cell r="K274" t="e">
            <v>#N/A</v>
          </cell>
        </row>
        <row r="275">
          <cell r="C275" t="str">
            <v>ESPACE</v>
          </cell>
          <cell r="D275" t="str">
            <v>ESPACE - Etudes des structures, des processus d'adaptation et des changements de l'espace</v>
          </cell>
          <cell r="E275" t="str">
            <v>VOIRON ChristineOLIVEAU Sébastien (Adj. Aix)</v>
          </cell>
          <cell r="H275" t="str">
            <v>UMR 7300</v>
          </cell>
          <cell r="I275" t="str">
            <v>9801U326</v>
          </cell>
          <cell r="J275" t="str">
            <v>9801U326</v>
          </cell>
          <cell r="K275">
            <v>110</v>
          </cell>
        </row>
        <row r="276">
          <cell r="C276" t="str">
            <v>CLEO</v>
          </cell>
          <cell r="D276" t="str">
            <v>CLEO</v>
          </cell>
          <cell r="E276" t="str">
            <v>DACOS Marin</v>
          </cell>
          <cell r="H276" t="str">
            <v>UMS 3287</v>
          </cell>
          <cell r="I276" t="str">
            <v>9801U329</v>
          </cell>
          <cell r="J276" t="str">
            <v>9801U329</v>
          </cell>
          <cell r="K276">
            <v>111</v>
          </cell>
        </row>
        <row r="277">
          <cell r="C277" t="str">
            <v>CCJ</v>
          </cell>
          <cell r="D277" t="str">
            <v>CCJ - Centre Camille Jullian-Archéologie Méditerranéenne et Africaine</v>
          </cell>
          <cell r="E277" t="str">
            <v>CARRE Marie-Brigitte(SOURISSEAU Jean-Christophe)</v>
          </cell>
          <cell r="H277" t="str">
            <v>UMR 7299</v>
          </cell>
          <cell r="I277" t="str">
            <v>9801U317</v>
          </cell>
          <cell r="J277" t="str">
            <v>9801U317</v>
          </cell>
          <cell r="K277">
            <v>106</v>
          </cell>
        </row>
        <row r="278">
          <cell r="C278" t="str">
            <v>CEPERC</v>
          </cell>
          <cell r="D278" t="str">
            <v>CEPERC - Centre d'Epistémologie et d'Ergologie Comparatives</v>
          </cell>
          <cell r="E278" t="str">
            <v>CROCCO Gabriella(CLEMENTZ François)</v>
          </cell>
          <cell r="H278" t="str">
            <v>UMR 7304</v>
          </cell>
          <cell r="I278" t="str">
            <v>9801U313</v>
          </cell>
          <cell r="J278" t="str">
            <v>9801U313</v>
          </cell>
          <cell r="K278">
            <v>111</v>
          </cell>
        </row>
        <row r="279">
          <cell r="C279" t="str">
            <v>MMSH</v>
          </cell>
          <cell r="D279" t="str">
            <v>MMSH - Maison Méditerranéenne des Sciences de l'Homme</v>
          </cell>
          <cell r="E279" t="str">
            <v>MARIN Brigitte</v>
          </cell>
          <cell r="H279" t="str">
            <v>USR 3125</v>
          </cell>
          <cell r="I279" t="str">
            <v>9801U328</v>
          </cell>
          <cell r="J279" t="str">
            <v>9801U328</v>
          </cell>
          <cell r="K279">
            <v>111</v>
          </cell>
        </row>
        <row r="280">
          <cell r="C280" t="str">
            <v>CAER</v>
          </cell>
          <cell r="D280" t="str">
            <v>CAER - Centre Aixois d'Etudes Romanes</v>
          </cell>
          <cell r="E280" t="str">
            <v>MILANESI Claudio(URBANI Brigitte)</v>
          </cell>
          <cell r="H280" t="str">
            <v>EA 854</v>
          </cell>
          <cell r="I280" t="str">
            <v>9801E305</v>
          </cell>
          <cell r="J280" t="str">
            <v>9801E305</v>
          </cell>
          <cell r="K280">
            <v>111</v>
          </cell>
        </row>
        <row r="281">
          <cell r="C281" t="str">
            <v>LERMA</v>
          </cell>
          <cell r="D281" t="str">
            <v>LERMA - Laboratoire d'Etude et de Recherche sur le Monde Anglophone</v>
          </cell>
          <cell r="E281" t="e">
            <v>#N/A</v>
          </cell>
          <cell r="H281" t="str">
            <v>EA 853</v>
          </cell>
          <cell r="I281" t="str">
            <v>9801E301</v>
          </cell>
          <cell r="J281" t="e">
            <v>#N/A</v>
          </cell>
          <cell r="K281" t="e">
            <v>#N/A</v>
          </cell>
        </row>
        <row r="282">
          <cell r="C282" t="str">
            <v>LPC</v>
          </cell>
          <cell r="D282" t="str">
            <v>LPC - Laboratoire de Psychologie Cognitive</v>
          </cell>
          <cell r="E282" t="str">
            <v>ZIEGLER Johannes</v>
          </cell>
          <cell r="H282" t="str">
            <v>UMR 7290</v>
          </cell>
          <cell r="I282" t="str">
            <v>9801U325</v>
          </cell>
          <cell r="J282" t="str">
            <v>9801U325</v>
          </cell>
          <cell r="K282">
            <v>111</v>
          </cell>
        </row>
        <row r="283">
          <cell r="C283" t="str">
            <v>LPS</v>
          </cell>
          <cell r="D283" t="str">
            <v>LPS - Laboratoire de Psychologie Sociale</v>
          </cell>
          <cell r="E283" t="str">
            <v>APOSTOLIDIS Thémistoklis</v>
          </cell>
          <cell r="H283" t="str">
            <v>EA 849</v>
          </cell>
          <cell r="I283" t="str">
            <v>9801E310</v>
          </cell>
          <cell r="J283" t="str">
            <v>9801E310</v>
          </cell>
          <cell r="K283">
            <v>111</v>
          </cell>
        </row>
        <row r="284">
          <cell r="C284" t="str">
            <v>MAP</v>
          </cell>
          <cell r="D284" t="str">
            <v>MAP - Maison Asie Pacifique</v>
          </cell>
          <cell r="E284" t="str">
            <v>BONNEMERE Pascale(DOLINSKI Michel)</v>
          </cell>
          <cell r="H284" t="str">
            <v>UMS 1885</v>
          </cell>
          <cell r="I284" t="str">
            <v>9801U330</v>
          </cell>
          <cell r="J284" t="str">
            <v>9801U330</v>
          </cell>
          <cell r="K284">
            <v>111</v>
          </cell>
        </row>
        <row r="285">
          <cell r="C285" t="str">
            <v>LPCLS</v>
          </cell>
          <cell r="D285" t="str">
            <v>LPCLS - Laboratoire de Psychopathologie Clinique, Langage et Subjectivité</v>
          </cell>
          <cell r="E285" t="str">
            <v>GIMENEZ Guy</v>
          </cell>
          <cell r="H285" t="str">
            <v>EA 3278</v>
          </cell>
          <cell r="I285" t="str">
            <v>9801E308</v>
          </cell>
          <cell r="J285" t="str">
            <v>9801E308</v>
          </cell>
          <cell r="K285">
            <v>111</v>
          </cell>
        </row>
        <row r="286">
          <cell r="C286" t="str">
            <v>LAMPEA</v>
          </cell>
          <cell r="D286" t="str">
            <v>LAMPEA - Laboratoire Méditerranéen de Préhistoire Europe-Afrique</v>
          </cell>
          <cell r="E286" t="str">
            <v>BRACCO Jean-Pierre(BRUGAL Jean-Philippe, D'ANNA André)</v>
          </cell>
          <cell r="H286" t="str">
            <v>UMR 7269</v>
          </cell>
          <cell r="I286" t="str">
            <v>9801U318</v>
          </cell>
          <cell r="J286" t="str">
            <v>9801U318</v>
          </cell>
          <cell r="K286">
            <v>111</v>
          </cell>
        </row>
        <row r="287">
          <cell r="C287" t="str">
            <v>LA3M</v>
          </cell>
          <cell r="D287" t="str">
            <v>LA3M - Laboratoire d'Archéologie Médiévale et Moderne en Méditerranée</v>
          </cell>
          <cell r="E287" t="str">
            <v>AMOURIC Henri</v>
          </cell>
          <cell r="H287" t="str">
            <v>UMR 7298</v>
          </cell>
          <cell r="I287" t="str">
            <v>9801U320</v>
          </cell>
          <cell r="J287" t="str">
            <v>9801U320</v>
          </cell>
          <cell r="K287">
            <v>111</v>
          </cell>
        </row>
        <row r="288">
          <cell r="C288" t="str">
            <v>TDMAM</v>
          </cell>
          <cell r="D288" t="str">
            <v>TDMAM - Textes et documents de la Méditerranée antique et médiévale (Centre Paul Albert Février)</v>
          </cell>
          <cell r="E288" t="str">
            <v>CAIRE Emmanuèle</v>
          </cell>
          <cell r="H288" t="str">
            <v>UMR 7297</v>
          </cell>
          <cell r="I288" t="str">
            <v>9801U324</v>
          </cell>
          <cell r="J288" t="str">
            <v>9801U324</v>
          </cell>
          <cell r="K288">
            <v>111</v>
          </cell>
        </row>
        <row r="289">
          <cell r="C289" t="str">
            <v>IHP</v>
          </cell>
          <cell r="D289" t="str">
            <v>IHP - Institut d'Histoire de la Philosophie</v>
          </cell>
          <cell r="E289" t="str">
            <v>TORDESILLAS Alonso</v>
          </cell>
          <cell r="H289" t="str">
            <v>EA 3276</v>
          </cell>
          <cell r="I289" t="str">
            <v>9801E306</v>
          </cell>
          <cell r="J289" t="str">
            <v>9801E306</v>
          </cell>
          <cell r="K289">
            <v>111</v>
          </cell>
        </row>
        <row r="290">
          <cell r="C290" t="str">
            <v>LPED</v>
          </cell>
          <cell r="D290" t="str">
            <v>LPED - Laboratoire Population-Environnement-Développement</v>
          </cell>
          <cell r="E290" t="str">
            <v>MAZUREK Hubert</v>
          </cell>
          <cell r="H290" t="str">
            <v>UMR_D 151</v>
          </cell>
          <cell r="I290" t="str">
            <v>9801U133</v>
          </cell>
          <cell r="J290" t="str">
            <v>9801U133</v>
          </cell>
          <cell r="K290">
            <v>110</v>
          </cell>
        </row>
        <row r="291">
          <cell r="C291" t="str">
            <v>CREDO</v>
          </cell>
          <cell r="D291" t="str">
            <v>CREDO - Centre de recherche et de documentation sur l'Océanie</v>
          </cell>
          <cell r="E291" t="str">
            <v>DOUSSET Laurent</v>
          </cell>
          <cell r="H291" t="str">
            <v>UMR 7308</v>
          </cell>
          <cell r="I291" t="str">
            <v>9801U314</v>
          </cell>
          <cell r="J291" t="str">
            <v>9801U314</v>
          </cell>
          <cell r="K291">
            <v>111</v>
          </cell>
        </row>
        <row r="292">
          <cell r="C292" t="str">
            <v>LAMES</v>
          </cell>
          <cell r="D292" t="str">
            <v>LAMES - Laboratoire Méditerranéen de Sociologie</v>
          </cell>
          <cell r="E292" t="str">
            <v>BORDREUIL Jean-Samuel</v>
          </cell>
          <cell r="H292" t="str">
            <v>UMR 7305</v>
          </cell>
          <cell r="I292" t="str">
            <v>9801U321</v>
          </cell>
          <cell r="J292" t="str">
            <v>9801U321</v>
          </cell>
          <cell r="K292">
            <v>111</v>
          </cell>
        </row>
        <row r="293">
          <cell r="C293" t="str">
            <v>IDEMEC</v>
          </cell>
          <cell r="D293" t="str">
            <v>IDEMEC - Institut d'Ethnologie Méditerranéenne, Européenne et Comparative</v>
          </cell>
          <cell r="E293" t="str">
            <v>ALBERA Dionigi</v>
          </cell>
          <cell r="H293" t="str">
            <v>UMR 7307</v>
          </cell>
          <cell r="I293" t="str">
            <v>9801U322</v>
          </cell>
          <cell r="J293" t="str">
            <v>9801U322</v>
          </cell>
          <cell r="K293">
            <v>111</v>
          </cell>
        </row>
        <row r="294">
          <cell r="C294" t="str">
            <v>TELEMME</v>
          </cell>
          <cell r="D294" t="str">
            <v>TELEMME - Temps, Espaces, Langages, Europe Méridionale, Méditerranée</v>
          </cell>
          <cell r="E294" t="str">
            <v>CRIVELLO Maryline</v>
          </cell>
          <cell r="H294" t="str">
            <v>UMR 7303</v>
          </cell>
          <cell r="I294" t="str">
            <v>9801U323</v>
          </cell>
          <cell r="J294" t="str">
            <v>9801U323</v>
          </cell>
          <cell r="K294">
            <v>111</v>
          </cell>
        </row>
        <row r="295">
          <cell r="C295" t="str">
            <v>IUTSI</v>
          </cell>
          <cell r="D295" t="str">
            <v>IUSTI - Institut Universitaire des Systèmes Thermiques Industriels</v>
          </cell>
          <cell r="E295" t="str">
            <v>TADRIST Lounès (HOUAS Lazhar)</v>
          </cell>
          <cell r="H295" t="str">
            <v>UMR 7343</v>
          </cell>
          <cell r="I295" t="str">
            <v>9801U144</v>
          </cell>
          <cell r="J295" t="str">
            <v>9801U144</v>
          </cell>
          <cell r="K295">
            <v>108</v>
          </cell>
        </row>
        <row r="296">
          <cell r="C296" t="str">
            <v>LMA</v>
          </cell>
          <cell r="D296" t="str">
            <v>LMA - Laboratoire de Mécanique et d’Acoustique</v>
          </cell>
          <cell r="E296" t="e">
            <v>#N/A</v>
          </cell>
          <cell r="H296" t="str">
            <v>UPR 7051</v>
          </cell>
          <cell r="I296" t="str">
            <v>9801U143/148</v>
          </cell>
          <cell r="J296" t="e">
            <v>#N/A</v>
          </cell>
          <cell r="K296" t="e">
            <v>#N/A</v>
          </cell>
        </row>
        <row r="297">
          <cell r="C297" t="str">
            <v>IRPHE</v>
          </cell>
          <cell r="D297" t="str">
            <v>IRPHE - Institut de Recherche sur les Phénomènes Hors Equilibre</v>
          </cell>
          <cell r="E297" t="str">
            <v>EHRENSTEIN Uwe(LEONETTI Marc)</v>
          </cell>
          <cell r="H297" t="str">
            <v>UMR 7342</v>
          </cell>
          <cell r="I297" t="str">
            <v>9801U142</v>
          </cell>
          <cell r="J297" t="str">
            <v>9801U142</v>
          </cell>
          <cell r="K297">
            <v>109</v>
          </cell>
        </row>
      </sheetData>
      <sheetData sheetId="4" refreshError="1">
        <row r="1">
          <cell r="A1" t="str">
            <v>Financeur</v>
          </cell>
          <cell r="B1" t="str">
            <v>Code</v>
          </cell>
          <cell r="C1" t="str">
            <v>Nom</v>
          </cell>
          <cell r="D1" t="str">
            <v>FONDS FONC / INV</v>
          </cell>
          <cell r="E1" t="str">
            <v xml:space="preserve">CPTE BUDGET FONC </v>
          </cell>
          <cell r="F1" t="str">
            <v>CPTE BUD INV</v>
          </cell>
          <cell r="G1" t="str">
            <v>N° client</v>
          </cell>
          <cell r="H1" t="str">
            <v>CPTE GENERAL FONC</v>
          </cell>
          <cell r="I1" t="str">
            <v>CPTE GENERAL INV</v>
          </cell>
          <cell r="J1" t="str">
            <v>Détail financeur</v>
          </cell>
        </row>
        <row r="2">
          <cell r="A2" t="str">
            <v>Département</v>
          </cell>
          <cell r="B2" t="str">
            <v>AD</v>
          </cell>
          <cell r="C2" t="str">
            <v>Autres départements</v>
          </cell>
          <cell r="D2" t="str">
            <v>212 / 522</v>
          </cell>
          <cell r="E2">
            <v>7443</v>
          </cell>
          <cell r="F2">
            <v>13413</v>
          </cell>
          <cell r="G2">
            <v>0</v>
          </cell>
          <cell r="H2">
            <v>44173000</v>
          </cell>
          <cell r="I2">
            <v>44113000</v>
          </cell>
          <cell r="J2">
            <v>0</v>
          </cell>
        </row>
        <row r="3">
          <cell r="A3" t="str">
            <v>AMU</v>
          </cell>
          <cell r="B3" t="str">
            <v>AM</v>
          </cell>
          <cell r="C3" t="str">
            <v>Aix Marseille Université</v>
          </cell>
          <cell r="D3" t="str">
            <v>111 / 511</v>
          </cell>
          <cell r="E3">
            <v>7411</v>
          </cell>
          <cell r="F3">
            <v>104131</v>
          </cell>
          <cell r="G3">
            <v>1742</v>
          </cell>
          <cell r="H3">
            <v>44175000</v>
          </cell>
          <cell r="I3">
            <v>44115000</v>
          </cell>
          <cell r="J3" t="str">
            <v>Aix-Marseille Université</v>
          </cell>
        </row>
        <row r="4">
          <cell r="A4" t="str">
            <v>PROTISVALOR</v>
          </cell>
          <cell r="B4" t="str">
            <v>AM</v>
          </cell>
          <cell r="C4" t="str">
            <v>PROTIS VALOR</v>
          </cell>
          <cell r="D4" t="str">
            <v>111 / 511</v>
          </cell>
          <cell r="E4">
            <v>7411</v>
          </cell>
          <cell r="F4">
            <v>104131</v>
          </cell>
          <cell r="G4">
            <v>792</v>
          </cell>
          <cell r="H4">
            <v>44175000</v>
          </cell>
          <cell r="I4">
            <v>44115000</v>
          </cell>
          <cell r="J4">
            <v>0</v>
          </cell>
        </row>
        <row r="5">
          <cell r="A5" t="str">
            <v>U2</v>
          </cell>
          <cell r="B5" t="str">
            <v>AM</v>
          </cell>
          <cell r="C5" t="str">
            <v>Université de la méditerranée</v>
          </cell>
          <cell r="D5" t="str">
            <v>111 / 511</v>
          </cell>
          <cell r="E5">
            <v>7411</v>
          </cell>
          <cell r="F5">
            <v>104131</v>
          </cell>
          <cell r="G5">
            <v>1742</v>
          </cell>
          <cell r="H5">
            <v>44175000</v>
          </cell>
          <cell r="I5">
            <v>44115000</v>
          </cell>
          <cell r="J5" t="str">
            <v>Aix-Marseille Université</v>
          </cell>
        </row>
        <row r="6">
          <cell r="A6" t="str">
            <v>ANR</v>
          </cell>
          <cell r="B6" t="str">
            <v>AN</v>
          </cell>
          <cell r="C6" t="str">
            <v>Agence Nationale Recherche</v>
          </cell>
          <cell r="D6" t="str">
            <v>331 / 331</v>
          </cell>
          <cell r="E6">
            <v>7441</v>
          </cell>
          <cell r="F6">
            <v>13415</v>
          </cell>
          <cell r="G6">
            <v>46</v>
          </cell>
          <cell r="H6">
            <v>44175000</v>
          </cell>
          <cell r="I6">
            <v>44115000</v>
          </cell>
          <cell r="J6" t="str">
            <v>Agence Nationale Recherche</v>
          </cell>
        </row>
        <row r="7">
          <cell r="A7" t="str">
            <v xml:space="preserve">CG </v>
          </cell>
          <cell r="B7" t="str">
            <v>AR</v>
          </cell>
          <cell r="C7" t="str">
            <v xml:space="preserve">Autres Conseils Généraux </v>
          </cell>
          <cell r="D7" t="str">
            <v>212 / 522</v>
          </cell>
          <cell r="E7">
            <v>7443</v>
          </cell>
          <cell r="F7">
            <v>13413</v>
          </cell>
          <cell r="G7">
            <v>0</v>
          </cell>
          <cell r="H7">
            <v>44173000</v>
          </cell>
          <cell r="I7">
            <v>44113000</v>
          </cell>
          <cell r="J7" t="str">
            <v xml:space="preserve">Autres Conseils Généraux </v>
          </cell>
        </row>
        <row r="8">
          <cell r="A8" t="str">
            <v>CG83</v>
          </cell>
          <cell r="B8" t="str">
            <v>AR</v>
          </cell>
          <cell r="C8" t="str">
            <v xml:space="preserve">Autres Conseils Généraux </v>
          </cell>
          <cell r="D8" t="str">
            <v>212 / 522</v>
          </cell>
          <cell r="E8">
            <v>7443</v>
          </cell>
          <cell r="F8">
            <v>13413</v>
          </cell>
          <cell r="G8">
            <v>0</v>
          </cell>
          <cell r="H8">
            <v>0</v>
          </cell>
          <cell r="I8">
            <v>0</v>
          </cell>
          <cell r="J8">
            <v>0</v>
          </cell>
        </row>
        <row r="9">
          <cell r="A9" t="str">
            <v>CG93</v>
          </cell>
          <cell r="B9" t="str">
            <v>AR</v>
          </cell>
          <cell r="C9" t="str">
            <v xml:space="preserve">Autres Conseils Généraux </v>
          </cell>
          <cell r="D9" t="str">
            <v>212 / 522</v>
          </cell>
          <cell r="E9">
            <v>7443</v>
          </cell>
          <cell r="F9">
            <v>13413</v>
          </cell>
          <cell r="G9">
            <v>0</v>
          </cell>
          <cell r="H9">
            <v>0</v>
          </cell>
          <cell r="I9">
            <v>0</v>
          </cell>
          <cell r="J9">
            <v>0</v>
          </cell>
        </row>
        <row r="10">
          <cell r="A10" t="str">
            <v>ADERPACA</v>
          </cell>
          <cell r="B10" t="str">
            <v>AS</v>
          </cell>
          <cell r="C10" t="str">
            <v>Associations</v>
          </cell>
          <cell r="D10" t="str">
            <v>23 / 55</v>
          </cell>
          <cell r="E10">
            <v>7488</v>
          </cell>
          <cell r="F10">
            <v>13418</v>
          </cell>
          <cell r="G10">
            <v>1117</v>
          </cell>
          <cell r="H10">
            <v>44177000</v>
          </cell>
          <cell r="I10">
            <v>44117000</v>
          </cell>
          <cell r="J10" t="str">
            <v>Association pour le Développement de l'Enseignement et des Recherches en Méditerranée</v>
          </cell>
        </row>
        <row r="11">
          <cell r="A11" t="str">
            <v>AFM</v>
          </cell>
          <cell r="B11" t="str">
            <v>AS</v>
          </cell>
          <cell r="C11" t="str">
            <v>Associations</v>
          </cell>
          <cell r="D11" t="str">
            <v>23 / 55</v>
          </cell>
          <cell r="E11">
            <v>7488</v>
          </cell>
          <cell r="F11">
            <v>13418</v>
          </cell>
          <cell r="G11">
            <v>1056</v>
          </cell>
          <cell r="H11">
            <v>44177000</v>
          </cell>
          <cell r="I11">
            <v>44117000</v>
          </cell>
          <cell r="J11" t="str">
            <v>Association contre des maladies génétiques, rares et lourdement invalidantes</v>
          </cell>
        </row>
        <row r="12">
          <cell r="A12" t="str">
            <v>AFSR</v>
          </cell>
          <cell r="B12" t="str">
            <v>AS</v>
          </cell>
          <cell r="C12" t="str">
            <v>Associations</v>
          </cell>
          <cell r="D12" t="str">
            <v>23 / 55</v>
          </cell>
          <cell r="E12">
            <v>7488</v>
          </cell>
          <cell r="F12">
            <v>13418</v>
          </cell>
          <cell r="G12">
            <v>587</v>
          </cell>
          <cell r="H12">
            <v>44177000</v>
          </cell>
          <cell r="I12">
            <v>44117000</v>
          </cell>
          <cell r="J12" t="str">
            <v>Association Française du Syndrome de Rett</v>
          </cell>
        </row>
        <row r="13">
          <cell r="A13" t="str">
            <v>AIRPACA</v>
          </cell>
          <cell r="B13" t="str">
            <v>AS</v>
          </cell>
          <cell r="C13" t="str">
            <v>Associations</v>
          </cell>
          <cell r="D13" t="str">
            <v>23 / 55</v>
          </cell>
          <cell r="E13">
            <v>7488</v>
          </cell>
          <cell r="F13">
            <v>13418</v>
          </cell>
          <cell r="G13">
            <v>0</v>
          </cell>
          <cell r="H13">
            <v>0</v>
          </cell>
          <cell r="I13">
            <v>0</v>
          </cell>
          <cell r="J13">
            <v>0</v>
          </cell>
        </row>
        <row r="14">
          <cell r="A14" t="str">
            <v>ARC</v>
          </cell>
          <cell r="B14" t="str">
            <v>AS</v>
          </cell>
          <cell r="C14" t="str">
            <v>Associations</v>
          </cell>
          <cell r="D14" t="str">
            <v>23 / 55</v>
          </cell>
          <cell r="E14">
            <v>7488</v>
          </cell>
          <cell r="F14">
            <v>13418</v>
          </cell>
          <cell r="G14">
            <v>1139</v>
          </cell>
          <cell r="H14">
            <v>44177000</v>
          </cell>
          <cell r="I14">
            <v>44117000</v>
          </cell>
          <cell r="J14" t="str">
            <v>Association Recherche sur le Cancer</v>
          </cell>
        </row>
        <row r="15">
          <cell r="A15" t="str">
            <v>ASSO</v>
          </cell>
          <cell r="B15" t="str">
            <v>AS</v>
          </cell>
          <cell r="C15" t="str">
            <v>Associations</v>
          </cell>
          <cell r="D15" t="str">
            <v>23 / 55</v>
          </cell>
          <cell r="E15">
            <v>7488</v>
          </cell>
          <cell r="F15">
            <v>13418</v>
          </cell>
          <cell r="G15">
            <v>0</v>
          </cell>
          <cell r="H15">
            <v>44177000</v>
          </cell>
          <cell r="I15">
            <v>44117000</v>
          </cell>
          <cell r="J15" t="str">
            <v>ADDAP 13: 1050 - ALZHIMER: 4193 - LECMA: 861</v>
          </cell>
        </row>
        <row r="16">
          <cell r="A16" t="str">
            <v>AVM</v>
          </cell>
          <cell r="B16" t="str">
            <v>AS</v>
          </cell>
          <cell r="C16" t="str">
            <v>Associations</v>
          </cell>
          <cell r="D16" t="str">
            <v>23 / 55</v>
          </cell>
          <cell r="E16">
            <v>7488</v>
          </cell>
          <cell r="F16">
            <v>13418</v>
          </cell>
          <cell r="G16">
            <v>1128</v>
          </cell>
          <cell r="H16">
            <v>44177000</v>
          </cell>
          <cell r="I16">
            <v>44117000</v>
          </cell>
          <cell r="J16" t="str">
            <v>Association Vaincre la mucoviscidose</v>
          </cell>
        </row>
        <row r="17">
          <cell r="A17" t="str">
            <v>CRITT</v>
          </cell>
          <cell r="B17" t="str">
            <v>AS</v>
          </cell>
          <cell r="C17" t="str">
            <v>Associations</v>
          </cell>
          <cell r="D17" t="str">
            <v>23 /55</v>
          </cell>
          <cell r="E17">
            <v>7488</v>
          </cell>
          <cell r="F17">
            <v>13418</v>
          </cell>
          <cell r="G17">
            <v>3006</v>
          </cell>
          <cell r="H17">
            <v>44177000</v>
          </cell>
          <cell r="I17">
            <v>44117000</v>
          </cell>
          <cell r="J17" t="str">
            <v>Centre Régional d'Innovation et de Transfert de Technologie Agro-alimentaire</v>
          </cell>
        </row>
        <row r="18">
          <cell r="A18" t="str">
            <v>FFAS</v>
          </cell>
          <cell r="B18" t="str">
            <v>AS</v>
          </cell>
          <cell r="C18" t="str">
            <v>Associations</v>
          </cell>
          <cell r="D18" t="str">
            <v>23 / 55</v>
          </cell>
          <cell r="E18">
            <v>7488</v>
          </cell>
          <cell r="F18">
            <v>13418</v>
          </cell>
          <cell r="G18">
            <v>0</v>
          </cell>
          <cell r="H18">
            <v>44177000</v>
          </cell>
          <cell r="I18">
            <v>44117000</v>
          </cell>
          <cell r="J18">
            <v>0</v>
          </cell>
        </row>
        <row r="19">
          <cell r="A19" t="str">
            <v>GEFLUC</v>
          </cell>
          <cell r="B19" t="str">
            <v>AS</v>
          </cell>
          <cell r="C19" t="str">
            <v>Associations</v>
          </cell>
          <cell r="D19" t="str">
            <v>23 / 55</v>
          </cell>
          <cell r="E19">
            <v>7488</v>
          </cell>
          <cell r="F19">
            <v>13418</v>
          </cell>
          <cell r="G19">
            <v>1103</v>
          </cell>
          <cell r="H19">
            <v>44177000</v>
          </cell>
          <cell r="I19">
            <v>44117000</v>
          </cell>
          <cell r="J19" t="str">
            <v>Groupement des Entreprises Françaises dans la Lutte contre le Cancer</v>
          </cell>
        </row>
        <row r="20">
          <cell r="A20" t="str">
            <v>INSTITUT PASTEUR</v>
          </cell>
          <cell r="B20" t="str">
            <v>AS</v>
          </cell>
          <cell r="C20" t="str">
            <v>Associations</v>
          </cell>
          <cell r="D20" t="str">
            <v>23 / 55</v>
          </cell>
          <cell r="E20">
            <v>7488</v>
          </cell>
          <cell r="F20">
            <v>13418</v>
          </cell>
          <cell r="G20">
            <v>1581</v>
          </cell>
          <cell r="H20">
            <v>44177000</v>
          </cell>
          <cell r="I20">
            <v>44117000</v>
          </cell>
          <cell r="J20" t="str">
            <v>Centre de recherche dédié à la santé, principalement en biologie du développement, génétique, infectiologie et neurobiologie.</v>
          </cell>
        </row>
        <row r="21">
          <cell r="A21" t="str">
            <v>LECMA</v>
          </cell>
          <cell r="B21" t="str">
            <v>AS</v>
          </cell>
          <cell r="C21" t="str">
            <v>Associations</v>
          </cell>
          <cell r="D21" t="str">
            <v>23 / 55</v>
          </cell>
          <cell r="E21">
            <v>7488</v>
          </cell>
          <cell r="F21">
            <v>13418</v>
          </cell>
          <cell r="G21">
            <v>0</v>
          </cell>
          <cell r="H21">
            <v>44177000</v>
          </cell>
          <cell r="I21">
            <v>44117000</v>
          </cell>
          <cell r="J21" t="str">
            <v>De Ligue Européenne Contre Maladie d' Alzheimer</v>
          </cell>
        </row>
        <row r="22">
          <cell r="A22" t="str">
            <v>AUF</v>
          </cell>
          <cell r="B22" t="str">
            <v>AU</v>
          </cell>
          <cell r="C22" t="str">
            <v>Autres universités</v>
          </cell>
          <cell r="D22" t="str">
            <v>111 / 511</v>
          </cell>
          <cell r="E22">
            <v>7411</v>
          </cell>
          <cell r="F22">
            <v>104131</v>
          </cell>
          <cell r="G22">
            <v>1092</v>
          </cell>
          <cell r="H22">
            <v>44175000</v>
          </cell>
          <cell r="I22">
            <v>44115000</v>
          </cell>
          <cell r="J22" t="str">
            <v>Agence universitaire de la Francophonie</v>
          </cell>
        </row>
        <row r="23">
          <cell r="A23" t="str">
            <v>Autres Universités</v>
          </cell>
          <cell r="B23" t="str">
            <v>AU</v>
          </cell>
          <cell r="C23" t="str">
            <v>Autres universités</v>
          </cell>
          <cell r="D23" t="str">
            <v>111 / 511</v>
          </cell>
          <cell r="E23">
            <v>7411</v>
          </cell>
          <cell r="F23">
            <v>104131</v>
          </cell>
          <cell r="G23">
            <v>0</v>
          </cell>
          <cell r="H23">
            <v>0</v>
          </cell>
          <cell r="I23">
            <v>0</v>
          </cell>
          <cell r="J23">
            <v>0</v>
          </cell>
        </row>
        <row r="24">
          <cell r="A24" t="str">
            <v>UMVF</v>
          </cell>
          <cell r="B24" t="str">
            <v>AU</v>
          </cell>
          <cell r="C24" t="str">
            <v>Autres universités</v>
          </cell>
          <cell r="D24" t="str">
            <v>111 / 511</v>
          </cell>
          <cell r="E24">
            <v>7411</v>
          </cell>
          <cell r="F24">
            <v>104131</v>
          </cell>
          <cell r="G24">
            <v>160</v>
          </cell>
          <cell r="H24">
            <v>44175000</v>
          </cell>
          <cell r="I24">
            <v>44115000</v>
          </cell>
          <cell r="J24" t="str">
            <v>Erasmus: Agence europe éducation n°165</v>
          </cell>
        </row>
        <row r="25">
          <cell r="A25" t="str">
            <v>UNIVERSITE</v>
          </cell>
          <cell r="B25" t="str">
            <v>AU</v>
          </cell>
          <cell r="C25" t="str">
            <v>Autres universités</v>
          </cell>
          <cell r="D25" t="str">
            <v>111 / 511</v>
          </cell>
          <cell r="E25">
            <v>7411</v>
          </cell>
          <cell r="F25">
            <v>104131</v>
          </cell>
          <cell r="G25">
            <v>0</v>
          </cell>
          <cell r="H25">
            <v>44175000</v>
          </cell>
          <cell r="I25">
            <v>44115000</v>
          </cell>
          <cell r="J25">
            <v>0</v>
          </cell>
        </row>
        <row r="26">
          <cell r="A26" t="str">
            <v>UNSA</v>
          </cell>
          <cell r="B26" t="str">
            <v>AU</v>
          </cell>
          <cell r="C26" t="str">
            <v>Autres universités</v>
          </cell>
          <cell r="D26" t="str">
            <v>111 / 511</v>
          </cell>
          <cell r="E26">
            <v>7411</v>
          </cell>
          <cell r="F26">
            <v>104131</v>
          </cell>
          <cell r="G26">
            <v>172</v>
          </cell>
          <cell r="H26">
            <v>44175000</v>
          </cell>
          <cell r="I26">
            <v>44115000</v>
          </cell>
          <cell r="J26" t="str">
            <v>Université de Nice</v>
          </cell>
        </row>
        <row r="27">
          <cell r="A27" t="str">
            <v>Aix en Pce</v>
          </cell>
          <cell r="B27" t="str">
            <v>AV</v>
          </cell>
          <cell r="C27" t="str">
            <v xml:space="preserve">Autres villes </v>
          </cell>
          <cell r="D27" t="str">
            <v>213 / 523</v>
          </cell>
          <cell r="E27">
            <v>7444</v>
          </cell>
          <cell r="F27">
            <v>13414</v>
          </cell>
          <cell r="G27">
            <v>252</v>
          </cell>
          <cell r="H27">
            <v>44174000</v>
          </cell>
          <cell r="I27">
            <v>44114000</v>
          </cell>
          <cell r="J27">
            <v>0</v>
          </cell>
        </row>
        <row r="28">
          <cell r="A28" t="str">
            <v xml:space="preserve">VILLE  </v>
          </cell>
          <cell r="B28" t="str">
            <v>AV</v>
          </cell>
          <cell r="C28" t="str">
            <v xml:space="preserve">Autres Villes </v>
          </cell>
          <cell r="D28" t="str">
            <v>213 / 523</v>
          </cell>
          <cell r="E28">
            <v>7444</v>
          </cell>
          <cell r="F28">
            <v>13414</v>
          </cell>
          <cell r="G28">
            <v>0</v>
          </cell>
          <cell r="H28">
            <v>44174000</v>
          </cell>
          <cell r="I28">
            <v>44114000</v>
          </cell>
          <cell r="J28">
            <v>0</v>
          </cell>
        </row>
        <row r="29">
          <cell r="A29" t="str">
            <v>CG13</v>
          </cell>
          <cell r="B29" t="str">
            <v>CG</v>
          </cell>
          <cell r="C29" t="str">
            <v>CG 13</v>
          </cell>
          <cell r="D29" t="str">
            <v>212 / 522</v>
          </cell>
          <cell r="E29">
            <v>7443</v>
          </cell>
          <cell r="F29">
            <v>13413</v>
          </cell>
          <cell r="G29">
            <v>264</v>
          </cell>
          <cell r="H29">
            <v>44173000</v>
          </cell>
          <cell r="I29">
            <v>44113000</v>
          </cell>
          <cell r="J29" t="str">
            <v>Conseil général des Bouches-du-Rhône</v>
          </cell>
        </row>
        <row r="30">
          <cell r="A30" t="str">
            <v>CNRS</v>
          </cell>
          <cell r="B30" t="str">
            <v>CN</v>
          </cell>
          <cell r="C30" t="str">
            <v>CNRS</v>
          </cell>
          <cell r="D30" t="str">
            <v>332 / 526</v>
          </cell>
          <cell r="E30">
            <v>7448</v>
          </cell>
          <cell r="F30">
            <v>13417</v>
          </cell>
          <cell r="G30">
            <v>0</v>
          </cell>
          <cell r="H30">
            <v>44175000</v>
          </cell>
          <cell r="I30">
            <v>44115000</v>
          </cell>
          <cell r="J30" t="str">
            <v>Dépend du lieu géographique</v>
          </cell>
        </row>
        <row r="31">
          <cell r="A31" t="str">
            <v>CPA</v>
          </cell>
          <cell r="B31" t="str">
            <v>CP</v>
          </cell>
          <cell r="C31" t="str">
            <v xml:space="preserve">Communauté du pays d'Aix </v>
          </cell>
          <cell r="D31" t="str">
            <v>214 / 524</v>
          </cell>
          <cell r="E31">
            <v>7444</v>
          </cell>
          <cell r="F31">
            <v>13414</v>
          </cell>
          <cell r="G31">
            <v>269</v>
          </cell>
          <cell r="H31">
            <v>44174000</v>
          </cell>
          <cell r="I31">
            <v>44114000</v>
          </cell>
          <cell r="J31" t="str">
            <v>Communauté du Pays d'Aix</v>
          </cell>
        </row>
        <row r="32">
          <cell r="A32" t="str">
            <v>CRPACA</v>
          </cell>
          <cell r="B32" t="str">
            <v>CR</v>
          </cell>
          <cell r="C32" t="str">
            <v>CR PACA</v>
          </cell>
          <cell r="D32" t="str">
            <v>211 / 521</v>
          </cell>
          <cell r="E32">
            <v>7442</v>
          </cell>
          <cell r="F32">
            <v>13412</v>
          </cell>
          <cell r="G32">
            <v>267</v>
          </cell>
          <cell r="H32">
            <v>44172000</v>
          </cell>
          <cell r="I32">
            <v>44112000</v>
          </cell>
          <cell r="J32" t="str">
            <v>Conseil Régional PACA</v>
          </cell>
        </row>
        <row r="33">
          <cell r="A33" t="str">
            <v xml:space="preserve">ECOLE </v>
          </cell>
          <cell r="B33" t="str">
            <v>EI</v>
          </cell>
          <cell r="C33" t="str">
            <v>Ecoles et Instituts</v>
          </cell>
          <cell r="D33" t="str">
            <v>111 / 511</v>
          </cell>
          <cell r="E33">
            <v>7488</v>
          </cell>
          <cell r="F33">
            <v>13418</v>
          </cell>
          <cell r="G33">
            <v>0</v>
          </cell>
          <cell r="H33">
            <v>44177000</v>
          </cell>
          <cell r="I33">
            <v>44117000</v>
          </cell>
          <cell r="J33">
            <v>0</v>
          </cell>
        </row>
        <row r="34">
          <cell r="A34" t="str">
            <v>INERIS</v>
          </cell>
          <cell r="B34" t="str">
            <v xml:space="preserve">EI </v>
          </cell>
          <cell r="C34" t="str">
            <v>Ecoles et Instituts</v>
          </cell>
          <cell r="D34" t="str">
            <v>231 / 526</v>
          </cell>
          <cell r="E34">
            <v>7488</v>
          </cell>
          <cell r="F34">
            <v>13418</v>
          </cell>
          <cell r="G34">
            <v>582</v>
          </cell>
          <cell r="H34">
            <v>44177000</v>
          </cell>
          <cell r="I34">
            <v>44117000</v>
          </cell>
          <cell r="J34" t="str">
            <v>Institut National de l'Environnement Industriel et des Risques</v>
          </cell>
        </row>
        <row r="35">
          <cell r="A35" t="str">
            <v>INSTITUT</v>
          </cell>
          <cell r="B35" t="str">
            <v xml:space="preserve">EI </v>
          </cell>
          <cell r="C35" t="str">
            <v>Ecoles et Instituts</v>
          </cell>
          <cell r="D35" t="str">
            <v>231 / 526</v>
          </cell>
          <cell r="E35">
            <v>7488</v>
          </cell>
          <cell r="F35">
            <v>13418</v>
          </cell>
          <cell r="G35">
            <v>0</v>
          </cell>
          <cell r="H35">
            <v>44177000</v>
          </cell>
          <cell r="I35">
            <v>44117000</v>
          </cell>
          <cell r="J35">
            <v>0</v>
          </cell>
        </row>
        <row r="36">
          <cell r="A36" t="str">
            <v>INVS</v>
          </cell>
          <cell r="B36" t="str">
            <v xml:space="preserve">EI </v>
          </cell>
          <cell r="C36" t="str">
            <v>Ecoles et Instituts</v>
          </cell>
          <cell r="D36" t="str">
            <v>231 / 526</v>
          </cell>
          <cell r="E36">
            <v>7488</v>
          </cell>
          <cell r="F36">
            <v>13418</v>
          </cell>
          <cell r="G36">
            <v>139</v>
          </cell>
          <cell r="H36">
            <v>44177000</v>
          </cell>
          <cell r="I36">
            <v>44117000</v>
          </cell>
          <cell r="J36" t="str">
            <v>Institut de Veille Sanitaire</v>
          </cell>
        </row>
        <row r="37">
          <cell r="A37" t="str">
            <v>SUPAGRO</v>
          </cell>
          <cell r="B37" t="str">
            <v xml:space="preserve">EI </v>
          </cell>
          <cell r="C37" t="str">
            <v>Ecoles et Instituts</v>
          </cell>
          <cell r="D37" t="str">
            <v>111 / 511</v>
          </cell>
          <cell r="E37">
            <v>7488</v>
          </cell>
          <cell r="F37">
            <v>13418</v>
          </cell>
          <cell r="G37">
            <v>47</v>
          </cell>
          <cell r="H37">
            <v>44177000</v>
          </cell>
          <cell r="I37">
            <v>44117000</v>
          </cell>
          <cell r="J37" t="str">
            <v>SUPAGRO Montpellier</v>
          </cell>
        </row>
        <row r="38">
          <cell r="A38" t="str">
            <v>EU</v>
          </cell>
          <cell r="B38" t="str">
            <v>EU</v>
          </cell>
          <cell r="C38" t="str">
            <v xml:space="preserve">Europe </v>
          </cell>
          <cell r="D38" t="str">
            <v>22 / 525</v>
          </cell>
          <cell r="E38">
            <v>7446</v>
          </cell>
          <cell r="F38">
            <v>13416</v>
          </cell>
          <cell r="G38">
            <v>1193</v>
          </cell>
          <cell r="H38">
            <v>44172000</v>
          </cell>
          <cell r="I38">
            <v>44112000</v>
          </cell>
          <cell r="J38" t="str">
            <v>Commission Européenne</v>
          </cell>
        </row>
        <row r="39">
          <cell r="A39" t="str">
            <v>EUROPE</v>
          </cell>
          <cell r="B39" t="str">
            <v>EU</v>
          </cell>
          <cell r="C39" t="str">
            <v xml:space="preserve">Europe </v>
          </cell>
          <cell r="D39" t="str">
            <v>22 / 525</v>
          </cell>
          <cell r="E39">
            <v>7446</v>
          </cell>
          <cell r="F39">
            <v>13416</v>
          </cell>
          <cell r="G39">
            <v>0</v>
          </cell>
          <cell r="H39">
            <v>0</v>
          </cell>
          <cell r="I39">
            <v>0</v>
          </cell>
          <cell r="J39">
            <v>0</v>
          </cell>
        </row>
        <row r="40">
          <cell r="A40" t="str">
            <v>MERS</v>
          </cell>
          <cell r="B40" t="str">
            <v>EU</v>
          </cell>
          <cell r="C40" t="str">
            <v xml:space="preserve">Europe </v>
          </cell>
          <cell r="D40" t="str">
            <v>22 / 525</v>
          </cell>
          <cell r="E40">
            <v>7446</v>
          </cell>
          <cell r="F40">
            <v>13416</v>
          </cell>
          <cell r="G40">
            <v>0</v>
          </cell>
          <cell r="H40">
            <v>44172000</v>
          </cell>
          <cell r="I40">
            <v>44112000</v>
          </cell>
          <cell r="J40" t="str">
            <v>Middle East respiratory syndrome coronavirus</v>
          </cell>
        </row>
        <row r="41">
          <cell r="A41" t="str">
            <v>UE</v>
          </cell>
          <cell r="B41" t="str">
            <v>EU</v>
          </cell>
          <cell r="C41" t="str">
            <v xml:space="preserve">Europe </v>
          </cell>
          <cell r="D41" t="str">
            <v>22 / 525</v>
          </cell>
          <cell r="E41">
            <v>7446</v>
          </cell>
          <cell r="F41">
            <v>13416</v>
          </cell>
          <cell r="G41">
            <v>1193</v>
          </cell>
          <cell r="H41">
            <v>44172000</v>
          </cell>
          <cell r="I41">
            <v>44112000</v>
          </cell>
          <cell r="J41" t="str">
            <v>Pour Téthys : Montpellier 2 n°203</v>
          </cell>
        </row>
        <row r="42">
          <cell r="A42" t="str">
            <v>CRFED</v>
          </cell>
          <cell r="B42" t="str">
            <v>FE</v>
          </cell>
          <cell r="C42" t="str">
            <v>FEDER</v>
          </cell>
          <cell r="D42" t="str">
            <v>22 / 525</v>
          </cell>
          <cell r="E42">
            <v>7446</v>
          </cell>
          <cell r="F42">
            <v>13416</v>
          </cell>
          <cell r="G42">
            <v>267</v>
          </cell>
          <cell r="H42">
            <v>44172000</v>
          </cell>
          <cell r="I42">
            <v>44112000</v>
          </cell>
          <cell r="J42" t="str">
            <v>FEDER versé par le CR PACA</v>
          </cell>
        </row>
        <row r="43">
          <cell r="A43" t="str">
            <v>FEDER</v>
          </cell>
          <cell r="B43" t="str">
            <v>FE</v>
          </cell>
          <cell r="C43" t="str">
            <v>FEDER</v>
          </cell>
          <cell r="D43" t="str">
            <v>22 / 525</v>
          </cell>
          <cell r="E43">
            <v>7446</v>
          </cell>
          <cell r="F43">
            <v>13416</v>
          </cell>
          <cell r="G43">
            <v>1193</v>
          </cell>
          <cell r="H43">
            <v>44172000</v>
          </cell>
          <cell r="I43">
            <v>44112000</v>
          </cell>
          <cell r="J43" t="str">
            <v>Dépend du lieu géographique</v>
          </cell>
        </row>
        <row r="44">
          <cell r="A44" t="str">
            <v>PREFFED</v>
          </cell>
          <cell r="B44" t="str">
            <v>FE</v>
          </cell>
          <cell r="C44" t="str">
            <v>FEDER</v>
          </cell>
          <cell r="D44" t="str">
            <v>22 / 525</v>
          </cell>
          <cell r="E44">
            <v>7446</v>
          </cell>
          <cell r="F44">
            <v>13416</v>
          </cell>
          <cell r="G44">
            <v>90</v>
          </cell>
          <cell r="H44">
            <v>44172000</v>
          </cell>
          <cell r="I44">
            <v>44112000</v>
          </cell>
          <cell r="J44" t="str">
            <v>Préfecture des Bouches du Rhône</v>
          </cell>
        </row>
        <row r="45">
          <cell r="A45" t="str">
            <v>CHDI</v>
          </cell>
          <cell r="B45" t="str">
            <v>FO</v>
          </cell>
          <cell r="C45" t="str">
            <v>Fondations</v>
          </cell>
          <cell r="D45" t="str">
            <v>23 / 55</v>
          </cell>
          <cell r="E45">
            <v>7488</v>
          </cell>
          <cell r="F45">
            <v>13418</v>
          </cell>
          <cell r="G45">
            <v>1191</v>
          </cell>
          <cell r="H45">
            <v>44177000</v>
          </cell>
          <cell r="I45">
            <v>44117000</v>
          </cell>
          <cell r="J45" t="str">
            <v> Fondation biomédicale pour médicaments de la maladie Huntington</v>
          </cell>
        </row>
        <row r="46">
          <cell r="A46" t="str">
            <v>EADS</v>
          </cell>
          <cell r="B46" t="str">
            <v>FO</v>
          </cell>
          <cell r="C46" t="str">
            <v>Fondations</v>
          </cell>
          <cell r="D46">
            <v>0</v>
          </cell>
          <cell r="E46">
            <v>0</v>
          </cell>
          <cell r="F46">
            <v>0</v>
          </cell>
          <cell r="G46">
            <v>0</v>
          </cell>
          <cell r="H46">
            <v>0</v>
          </cell>
          <cell r="I46">
            <v>0</v>
          </cell>
          <cell r="J46">
            <v>0</v>
          </cell>
        </row>
        <row r="47">
          <cell r="A47" t="str">
            <v>FCA</v>
          </cell>
          <cell r="B47" t="str">
            <v>FO</v>
          </cell>
          <cell r="C47" t="str">
            <v xml:space="preserve">Fondations </v>
          </cell>
          <cell r="D47" t="str">
            <v>23 / 55</v>
          </cell>
          <cell r="E47">
            <v>7488</v>
          </cell>
          <cell r="F47">
            <v>13418</v>
          </cell>
          <cell r="G47">
            <v>859</v>
          </cell>
          <cell r="H47">
            <v>44177000</v>
          </cell>
          <cell r="I47">
            <v>44117000</v>
          </cell>
          <cell r="J47" t="str">
            <v>Fondation Cœur et Artères</v>
          </cell>
        </row>
        <row r="48">
          <cell r="A48" t="str">
            <v>FDF</v>
          </cell>
          <cell r="B48" t="str">
            <v>FO</v>
          </cell>
          <cell r="C48" t="str">
            <v xml:space="preserve">Fondations </v>
          </cell>
          <cell r="D48" t="str">
            <v>23 / 55</v>
          </cell>
          <cell r="E48">
            <v>7488</v>
          </cell>
          <cell r="F48">
            <v>13418</v>
          </cell>
          <cell r="G48">
            <v>0</v>
          </cell>
          <cell r="H48">
            <v>0</v>
          </cell>
          <cell r="I48">
            <v>0</v>
          </cell>
          <cell r="J48" t="str">
            <v>Fondation de France</v>
          </cell>
        </row>
        <row r="49">
          <cell r="A49" t="str">
            <v>FJLE</v>
          </cell>
          <cell r="B49" t="str">
            <v>FO</v>
          </cell>
          <cell r="C49" t="str">
            <v>Fondations</v>
          </cell>
          <cell r="D49" t="str">
            <v>23 / 55</v>
          </cell>
          <cell r="E49">
            <v>7488</v>
          </cell>
          <cell r="F49">
            <v>13418</v>
          </cell>
          <cell r="G49">
            <v>673</v>
          </cell>
          <cell r="H49">
            <v>44177000</v>
          </cell>
          <cell r="I49">
            <v>44117000</v>
          </cell>
          <cell r="J49" t="str">
            <v>Fondation Jérôme LeJeune</v>
          </cell>
        </row>
        <row r="50">
          <cell r="A50" t="str">
            <v>FMR</v>
          </cell>
          <cell r="B50" t="str">
            <v>FO</v>
          </cell>
          <cell r="C50" t="str">
            <v>Fondations</v>
          </cell>
          <cell r="D50" t="str">
            <v>23 / 55</v>
          </cell>
          <cell r="E50">
            <v>7488</v>
          </cell>
          <cell r="F50">
            <v>13418</v>
          </cell>
          <cell r="G50">
            <v>3991</v>
          </cell>
          <cell r="H50">
            <v>44177000</v>
          </cell>
          <cell r="I50">
            <v>44117000</v>
          </cell>
          <cell r="J50" t="str">
            <v>Fondation Maladies Rares</v>
          </cell>
        </row>
        <row r="51">
          <cell r="A51" t="str">
            <v>FONDATION</v>
          </cell>
          <cell r="B51" t="str">
            <v>FO</v>
          </cell>
          <cell r="C51" t="str">
            <v>Fondations</v>
          </cell>
          <cell r="D51" t="str">
            <v>23 / 55</v>
          </cell>
          <cell r="E51">
            <v>7488</v>
          </cell>
          <cell r="F51">
            <v>13418</v>
          </cell>
          <cell r="G51">
            <v>0</v>
          </cell>
          <cell r="H51">
            <v>44177000</v>
          </cell>
          <cell r="I51">
            <v>44117000</v>
          </cell>
          <cell r="J51" t="str">
            <v>Jain Foudation: n° 1192 - Fondation de France: 1131</v>
          </cell>
        </row>
        <row r="52">
          <cell r="A52" t="str">
            <v>FRM</v>
          </cell>
          <cell r="B52" t="str">
            <v>FO</v>
          </cell>
          <cell r="C52" t="str">
            <v>Fondations</v>
          </cell>
          <cell r="D52" t="str">
            <v>23 / 55</v>
          </cell>
          <cell r="E52">
            <v>7488</v>
          </cell>
          <cell r="F52">
            <v>13418</v>
          </cell>
          <cell r="G52">
            <v>1130</v>
          </cell>
          <cell r="H52">
            <v>44177000</v>
          </cell>
          <cell r="I52">
            <v>44117000</v>
          </cell>
          <cell r="J52" t="str">
            <v>Fondation pour la recherche médicale</v>
          </cell>
        </row>
        <row r="53">
          <cell r="A53" t="str">
            <v>HFSPO</v>
          </cell>
          <cell r="B53" t="str">
            <v>FO</v>
          </cell>
          <cell r="C53" t="str">
            <v>Fondation</v>
          </cell>
          <cell r="D53" t="str">
            <v>23 / 55</v>
          </cell>
          <cell r="E53">
            <v>7488</v>
          </cell>
          <cell r="F53">
            <v>13418</v>
          </cell>
          <cell r="G53">
            <v>4668</v>
          </cell>
          <cell r="H53">
            <v>0</v>
          </cell>
          <cell r="I53">
            <v>0</v>
          </cell>
          <cell r="J53" t="str">
            <v>Human Frontier Science Program</v>
          </cell>
        </row>
        <row r="54">
          <cell r="A54" t="str">
            <v>NIH</v>
          </cell>
          <cell r="B54" t="str">
            <v>FO</v>
          </cell>
          <cell r="C54" t="str">
            <v>Fondations</v>
          </cell>
          <cell r="D54" t="str">
            <v>23 / 55</v>
          </cell>
          <cell r="E54">
            <v>7488</v>
          </cell>
          <cell r="F54">
            <v>13418</v>
          </cell>
          <cell r="G54">
            <v>0</v>
          </cell>
          <cell r="H54">
            <v>44177000</v>
          </cell>
          <cell r="I54">
            <v>44117000</v>
          </cell>
          <cell r="J54" t="str">
            <v>National Institutes of Health (Instituts américains de la santé)</v>
          </cell>
        </row>
        <row r="55">
          <cell r="A55" t="str">
            <v>IBISA</v>
          </cell>
          <cell r="B55" t="str">
            <v>IA</v>
          </cell>
          <cell r="C55" t="str">
            <v>INRA</v>
          </cell>
          <cell r="D55" t="str">
            <v>332 / 526</v>
          </cell>
          <cell r="E55">
            <v>7448</v>
          </cell>
          <cell r="F55">
            <v>13417</v>
          </cell>
          <cell r="G55">
            <v>126</v>
          </cell>
          <cell r="H55">
            <v>44177000</v>
          </cell>
          <cell r="I55">
            <v>44117000</v>
          </cell>
          <cell r="J55" t="str">
            <v>Infrastructures biologie santé et agronomie</v>
          </cell>
        </row>
        <row r="56">
          <cell r="A56" t="str">
            <v>INRA</v>
          </cell>
          <cell r="B56" t="str">
            <v>IA</v>
          </cell>
          <cell r="C56" t="str">
            <v>INRA</v>
          </cell>
          <cell r="D56" t="str">
            <v>332 / 526</v>
          </cell>
          <cell r="E56">
            <v>7448</v>
          </cell>
          <cell r="F56">
            <v>13417</v>
          </cell>
          <cell r="G56">
            <v>126</v>
          </cell>
          <cell r="H56">
            <v>44177000</v>
          </cell>
          <cell r="I56">
            <v>44117000</v>
          </cell>
          <cell r="J56" t="str">
            <v>Institut National de la Recherche Agronomique</v>
          </cell>
        </row>
        <row r="57">
          <cell r="A57" t="str">
            <v>IRD</v>
          </cell>
          <cell r="B57" t="str">
            <v>IR</v>
          </cell>
          <cell r="C57" t="str">
            <v>IRD</v>
          </cell>
          <cell r="D57" t="str">
            <v>332 / 526</v>
          </cell>
          <cell r="E57">
            <v>7448</v>
          </cell>
          <cell r="F57">
            <v>13417</v>
          </cell>
          <cell r="G57">
            <v>110</v>
          </cell>
          <cell r="H57">
            <v>44177000</v>
          </cell>
          <cell r="I57">
            <v>44117000</v>
          </cell>
          <cell r="J57" t="str">
            <v>Institut de Recherche pour le Développement</v>
          </cell>
        </row>
        <row r="58">
          <cell r="A58" t="str">
            <v>INSERM</v>
          </cell>
          <cell r="B58" t="str">
            <v>IS</v>
          </cell>
          <cell r="C58" t="str">
            <v>INSERM</v>
          </cell>
          <cell r="D58" t="str">
            <v>332 / 526</v>
          </cell>
          <cell r="E58">
            <v>7448</v>
          </cell>
          <cell r="F58">
            <v>13417</v>
          </cell>
          <cell r="G58">
            <v>116</v>
          </cell>
          <cell r="H58">
            <v>44177000</v>
          </cell>
          <cell r="I58">
            <v>44117000</v>
          </cell>
          <cell r="J58" t="str">
            <v>Institut national de la santé et de la recherche médicale. Marseille. Paris n°114</v>
          </cell>
        </row>
        <row r="59">
          <cell r="A59" t="str">
            <v>ANSES</v>
          </cell>
          <cell r="B59" t="str">
            <v>MA</v>
          </cell>
          <cell r="C59" t="str">
            <v xml:space="preserve">Autres ministères </v>
          </cell>
          <cell r="D59" t="str">
            <v>12 / 512</v>
          </cell>
          <cell r="E59">
            <v>7418</v>
          </cell>
          <cell r="F59">
            <v>104131</v>
          </cell>
          <cell r="G59">
            <v>1240</v>
          </cell>
          <cell r="H59">
            <v>44171000</v>
          </cell>
          <cell r="I59">
            <v>44111000</v>
          </cell>
          <cell r="J59" t="str">
            <v>Agence nationale de sécurité sanitaire de l’alimentation, de l’environnement et du travail</v>
          </cell>
        </row>
        <row r="60">
          <cell r="A60" t="str">
            <v>Autres ministères</v>
          </cell>
          <cell r="B60" t="str">
            <v>MA</v>
          </cell>
          <cell r="C60" t="str">
            <v xml:space="preserve">Autres ministères </v>
          </cell>
          <cell r="D60" t="str">
            <v>12 / 512</v>
          </cell>
          <cell r="E60">
            <v>7418</v>
          </cell>
          <cell r="F60">
            <v>104131</v>
          </cell>
          <cell r="G60">
            <v>0</v>
          </cell>
          <cell r="H60">
            <v>44171000</v>
          </cell>
          <cell r="I60">
            <v>44111000</v>
          </cell>
          <cell r="J60">
            <v>0</v>
          </cell>
        </row>
        <row r="61">
          <cell r="A61" t="str">
            <v>Consulat français</v>
          </cell>
          <cell r="B61" t="str">
            <v>MA</v>
          </cell>
          <cell r="C61" t="str">
            <v xml:space="preserve">Autres ministères </v>
          </cell>
          <cell r="D61" t="str">
            <v>12 / 512</v>
          </cell>
          <cell r="E61">
            <v>7418</v>
          </cell>
          <cell r="F61">
            <v>104131</v>
          </cell>
          <cell r="G61">
            <v>3536</v>
          </cell>
          <cell r="H61">
            <v>44171000</v>
          </cell>
          <cell r="I61">
            <v>44111000</v>
          </cell>
          <cell r="J61" t="str">
            <v>Consulat de France à Quebec</v>
          </cell>
        </row>
        <row r="62">
          <cell r="A62" t="str">
            <v>DGCIS</v>
          </cell>
          <cell r="B62" t="str">
            <v>MA</v>
          </cell>
          <cell r="C62" t="str">
            <v xml:space="preserve">Autres ministères </v>
          </cell>
          <cell r="D62" t="str">
            <v>12 / 512</v>
          </cell>
          <cell r="E62">
            <v>7418</v>
          </cell>
          <cell r="F62">
            <v>104131</v>
          </cell>
          <cell r="G62">
            <v>43</v>
          </cell>
          <cell r="H62">
            <v>44171000</v>
          </cell>
          <cell r="I62">
            <v>44111000</v>
          </cell>
          <cell r="J62" t="str">
            <v>Direction générale de la compétitivité, de l'industrie et des services</v>
          </cell>
        </row>
        <row r="63">
          <cell r="A63" t="str">
            <v>DGT</v>
          </cell>
          <cell r="B63" t="str">
            <v>MA</v>
          </cell>
          <cell r="C63" t="str">
            <v xml:space="preserve">Autres ministères </v>
          </cell>
          <cell r="D63" t="str">
            <v>12 / 512</v>
          </cell>
          <cell r="E63">
            <v>7418</v>
          </cell>
          <cell r="F63">
            <v>104131</v>
          </cell>
          <cell r="G63">
            <v>3665</v>
          </cell>
          <cell r="H63">
            <v>44171000</v>
          </cell>
          <cell r="I63">
            <v>44111000</v>
          </cell>
          <cell r="J63" t="str">
            <v>Direction générale du travail</v>
          </cell>
        </row>
        <row r="64">
          <cell r="A64" t="str">
            <v>DIRECCTE</v>
          </cell>
          <cell r="B64" t="str">
            <v>MA</v>
          </cell>
          <cell r="C64" t="str">
            <v xml:space="preserve">Autres ministères </v>
          </cell>
          <cell r="D64" t="str">
            <v>12 / 512</v>
          </cell>
          <cell r="E64">
            <v>7418</v>
          </cell>
          <cell r="F64">
            <v>104131</v>
          </cell>
          <cell r="G64">
            <v>58</v>
          </cell>
          <cell r="H64">
            <v>44171000</v>
          </cell>
          <cell r="I64">
            <v>44111000</v>
          </cell>
          <cell r="J64" t="str">
            <v>Direction générale des entreprises, de la concurrence, de la consommation, du travail PACA</v>
          </cell>
        </row>
        <row r="65">
          <cell r="A65" t="str">
            <v>DJEPVA</v>
          </cell>
          <cell r="B65" t="str">
            <v>MA</v>
          </cell>
          <cell r="C65" t="str">
            <v xml:space="preserve">Autres ministères </v>
          </cell>
          <cell r="D65" t="str">
            <v>12 / 512</v>
          </cell>
          <cell r="E65">
            <v>7418</v>
          </cell>
          <cell r="F65">
            <v>104131</v>
          </cell>
          <cell r="G65">
            <v>59</v>
          </cell>
          <cell r="H65">
            <v>44171000</v>
          </cell>
          <cell r="I65">
            <v>44111000</v>
          </cell>
          <cell r="J65" t="str">
            <v>Ministère de la Jeunesse …</v>
          </cell>
        </row>
        <row r="66">
          <cell r="A66" t="str">
            <v>DRRT</v>
          </cell>
          <cell r="B66" t="str">
            <v>MA</v>
          </cell>
          <cell r="C66" t="str">
            <v xml:space="preserve">Autres ministères </v>
          </cell>
          <cell r="D66" t="str">
            <v>12 / 512</v>
          </cell>
          <cell r="E66">
            <v>7418</v>
          </cell>
          <cell r="F66">
            <v>104131</v>
          </cell>
          <cell r="G66">
            <v>2601</v>
          </cell>
          <cell r="H66">
            <v>44171000</v>
          </cell>
          <cell r="I66">
            <v>44111000</v>
          </cell>
          <cell r="J66" t="str">
            <v>Délégations régionales à la recherche et à la technologie</v>
          </cell>
        </row>
        <row r="67">
          <cell r="A67" t="str">
            <v>DRTEFP</v>
          </cell>
          <cell r="B67" t="str">
            <v>MA</v>
          </cell>
          <cell r="C67" t="str">
            <v xml:space="preserve">Autres ministères </v>
          </cell>
          <cell r="D67" t="str">
            <v>12 / 512</v>
          </cell>
          <cell r="E67">
            <v>7418</v>
          </cell>
          <cell r="F67">
            <v>104131</v>
          </cell>
          <cell r="G67">
            <v>58</v>
          </cell>
          <cell r="H67">
            <v>44171000</v>
          </cell>
          <cell r="I67">
            <v>44111000</v>
          </cell>
          <cell r="J67" t="str">
            <v>Direction régionale du travail et de la formation professionnelle</v>
          </cell>
        </row>
        <row r="68">
          <cell r="A68" t="str">
            <v>IRBA</v>
          </cell>
          <cell r="B68" t="str">
            <v>MA</v>
          </cell>
          <cell r="C68" t="str">
            <v xml:space="preserve">Autres ministères </v>
          </cell>
          <cell r="D68" t="str">
            <v>12 /512</v>
          </cell>
          <cell r="E68">
            <v>7418</v>
          </cell>
          <cell r="F68">
            <v>104131</v>
          </cell>
          <cell r="G68">
            <v>69</v>
          </cell>
          <cell r="H68">
            <v>44171000</v>
          </cell>
          <cell r="I68">
            <v>44111000</v>
          </cell>
          <cell r="J68" t="str">
            <v>Institut Recherche Biomédicale des Armées</v>
          </cell>
        </row>
        <row r="69">
          <cell r="A69" t="str">
            <v>MEDDE</v>
          </cell>
          <cell r="B69" t="str">
            <v>MA</v>
          </cell>
          <cell r="C69" t="str">
            <v xml:space="preserve">Autres ministères </v>
          </cell>
          <cell r="D69" t="str">
            <v>12 / 512</v>
          </cell>
          <cell r="E69">
            <v>7418</v>
          </cell>
          <cell r="F69">
            <v>104131</v>
          </cell>
          <cell r="G69">
            <v>44</v>
          </cell>
          <cell r="H69">
            <v>44171000</v>
          </cell>
          <cell r="I69">
            <v>44111000</v>
          </cell>
          <cell r="J69" t="str">
            <v>Minsitère de l'écologie</v>
          </cell>
        </row>
        <row r="70">
          <cell r="A70" t="str">
            <v>MEEDDATM</v>
          </cell>
          <cell r="B70" t="str">
            <v>MA</v>
          </cell>
          <cell r="C70" t="str">
            <v xml:space="preserve">Autres ministères </v>
          </cell>
          <cell r="D70" t="str">
            <v>12 / 512</v>
          </cell>
          <cell r="E70">
            <v>7418</v>
          </cell>
          <cell r="F70">
            <v>104131</v>
          </cell>
          <cell r="G70">
            <v>44</v>
          </cell>
          <cell r="H70">
            <v>44171000</v>
          </cell>
          <cell r="I70">
            <v>44111000</v>
          </cell>
          <cell r="J70" t="str">
            <v>Minsitère de l'écologie</v>
          </cell>
        </row>
        <row r="71">
          <cell r="A71" t="str">
            <v>MEEDDM</v>
          </cell>
          <cell r="B71" t="str">
            <v>MA</v>
          </cell>
          <cell r="C71" t="str">
            <v xml:space="preserve">Autres ministères </v>
          </cell>
          <cell r="D71" t="str">
            <v>12 / 512</v>
          </cell>
          <cell r="E71">
            <v>7418</v>
          </cell>
          <cell r="F71">
            <v>104131</v>
          </cell>
          <cell r="G71">
            <v>44</v>
          </cell>
          <cell r="H71">
            <v>44171000</v>
          </cell>
          <cell r="I71">
            <v>44111000</v>
          </cell>
          <cell r="J71" t="str">
            <v>Minsitère de l'écologie</v>
          </cell>
        </row>
        <row r="72">
          <cell r="A72" t="str">
            <v>MEFI</v>
          </cell>
          <cell r="B72" t="str">
            <v>MA</v>
          </cell>
          <cell r="C72" t="str">
            <v xml:space="preserve">Autres ministères </v>
          </cell>
          <cell r="D72" t="str">
            <v>12 / 512</v>
          </cell>
          <cell r="E72">
            <v>7418</v>
          </cell>
          <cell r="F72">
            <v>104131</v>
          </cell>
          <cell r="G72">
            <v>43</v>
          </cell>
          <cell r="H72">
            <v>44171000</v>
          </cell>
          <cell r="I72">
            <v>44111000</v>
          </cell>
          <cell r="J72" t="str">
            <v>Ministère de l'économie et des finances</v>
          </cell>
        </row>
        <row r="73">
          <cell r="A73" t="str">
            <v>MINEFI</v>
          </cell>
          <cell r="B73" t="str">
            <v>MA</v>
          </cell>
          <cell r="C73" t="str">
            <v xml:space="preserve">Autres ministères </v>
          </cell>
          <cell r="D73" t="str">
            <v>12 / 512</v>
          </cell>
          <cell r="E73">
            <v>7418</v>
          </cell>
          <cell r="F73">
            <v>104131</v>
          </cell>
          <cell r="G73">
            <v>43</v>
          </cell>
          <cell r="H73">
            <v>44171000</v>
          </cell>
          <cell r="I73">
            <v>44111000</v>
          </cell>
          <cell r="J73" t="str">
            <v>Ministère de l'économie et des finances</v>
          </cell>
        </row>
        <row r="74">
          <cell r="A74" t="str">
            <v>MRP</v>
          </cell>
          <cell r="B74" t="str">
            <v>MA</v>
          </cell>
          <cell r="C74" t="str">
            <v xml:space="preserve">Autres ministères </v>
          </cell>
          <cell r="D74" t="str">
            <v>12 / 512</v>
          </cell>
          <cell r="E74">
            <v>7418</v>
          </cell>
          <cell r="F74">
            <v>104131</v>
          </cell>
          <cell r="G74">
            <v>0</v>
          </cell>
          <cell r="H74">
            <v>0</v>
          </cell>
          <cell r="I74">
            <v>0</v>
          </cell>
          <cell r="J74" t="str">
            <v>Minsitère du redressement productif</v>
          </cell>
        </row>
        <row r="75">
          <cell r="A75" t="str">
            <v>MENES</v>
          </cell>
          <cell r="B75" t="str">
            <v>MA</v>
          </cell>
          <cell r="C75" t="str">
            <v xml:space="preserve">Autres ministères </v>
          </cell>
          <cell r="D75" t="str">
            <v>12 / 512</v>
          </cell>
          <cell r="E75">
            <v>7418</v>
          </cell>
          <cell r="F75">
            <v>104131</v>
          </cell>
          <cell r="G75">
            <v>0</v>
          </cell>
          <cell r="H75">
            <v>44171000</v>
          </cell>
          <cell r="I75">
            <v>44111000</v>
          </cell>
          <cell r="J75">
            <v>0</v>
          </cell>
        </row>
        <row r="76">
          <cell r="A76" t="str">
            <v>MENRT</v>
          </cell>
          <cell r="B76" t="str">
            <v>MA</v>
          </cell>
          <cell r="C76" t="str">
            <v xml:space="preserve">Autres ministères </v>
          </cell>
          <cell r="D76" t="str">
            <v>12 / 512</v>
          </cell>
          <cell r="E76">
            <v>7418</v>
          </cell>
          <cell r="F76">
            <v>104131</v>
          </cell>
          <cell r="G76">
            <v>0</v>
          </cell>
          <cell r="H76">
            <v>44171000</v>
          </cell>
          <cell r="I76">
            <v>44111000</v>
          </cell>
          <cell r="J76" t="str">
            <v>Ministere de l'Education Nationale de la Recherche et de Technologie</v>
          </cell>
        </row>
        <row r="77">
          <cell r="A77" t="str">
            <v>PREFLOR</v>
          </cell>
          <cell r="B77" t="str">
            <v>MA</v>
          </cell>
          <cell r="C77" t="str">
            <v xml:space="preserve">Autres ministères </v>
          </cell>
          <cell r="D77" t="str">
            <v>12 / 512</v>
          </cell>
          <cell r="E77">
            <v>7418</v>
          </cell>
          <cell r="F77">
            <v>104131</v>
          </cell>
          <cell r="G77">
            <v>2856</v>
          </cell>
          <cell r="H77">
            <v>44171000</v>
          </cell>
          <cell r="I77">
            <v>44111000</v>
          </cell>
          <cell r="J77" t="str">
            <v>Préfecture de Loraine</v>
          </cell>
        </row>
        <row r="78">
          <cell r="A78" t="str">
            <v>ACADAM</v>
          </cell>
          <cell r="B78" t="str">
            <v>ME</v>
          </cell>
          <cell r="C78" t="str">
            <v xml:space="preserve">MESR </v>
          </cell>
          <cell r="D78" t="str">
            <v>111 / 511</v>
          </cell>
          <cell r="E78">
            <v>7411</v>
          </cell>
          <cell r="F78">
            <v>104131</v>
          </cell>
          <cell r="G78">
            <v>98</v>
          </cell>
          <cell r="H78">
            <v>44171000</v>
          </cell>
          <cell r="I78">
            <v>44111000</v>
          </cell>
          <cell r="J78" t="str">
            <v>Rectorat Aix Marseille</v>
          </cell>
        </row>
        <row r="79">
          <cell r="A79" t="str">
            <v>CNRG</v>
          </cell>
          <cell r="B79" t="str">
            <v>ME</v>
          </cell>
          <cell r="C79" t="str">
            <v xml:space="preserve">Génomique structurale </v>
          </cell>
          <cell r="D79" t="str">
            <v>111 / 511</v>
          </cell>
          <cell r="E79">
            <v>7411</v>
          </cell>
          <cell r="F79">
            <v>104131</v>
          </cell>
          <cell r="G79">
            <v>170</v>
          </cell>
          <cell r="H79">
            <v>44177000</v>
          </cell>
          <cell r="I79">
            <v>44117000</v>
          </cell>
          <cell r="J79" t="str">
            <v>Consortium National de Recherche Génomique</v>
          </cell>
        </row>
        <row r="80">
          <cell r="A80" t="str">
            <v>MESR</v>
          </cell>
          <cell r="B80" t="str">
            <v>ME</v>
          </cell>
          <cell r="C80" t="str">
            <v>MESR</v>
          </cell>
          <cell r="D80" t="str">
            <v>111 / 511</v>
          </cell>
          <cell r="E80">
            <v>7411</v>
          </cell>
          <cell r="F80">
            <v>104131</v>
          </cell>
          <cell r="G80">
            <v>40</v>
          </cell>
          <cell r="H80">
            <v>44171000</v>
          </cell>
          <cell r="I80">
            <v>44111000</v>
          </cell>
          <cell r="J80" t="str">
            <v>Ministère de l'Enseignement Supérieur et de la Recherche</v>
          </cell>
        </row>
        <row r="81">
          <cell r="A81" t="str">
            <v>multi financeur</v>
          </cell>
          <cell r="B81" t="str">
            <v>MF</v>
          </cell>
          <cell r="C81" t="str">
            <v>Multi-financeurs</v>
          </cell>
          <cell r="D81" t="str">
            <v>23 / 55</v>
          </cell>
          <cell r="E81">
            <v>7488</v>
          </cell>
          <cell r="F81">
            <v>13418</v>
          </cell>
          <cell r="G81">
            <v>0</v>
          </cell>
          <cell r="H81">
            <v>0</v>
          </cell>
          <cell r="I81">
            <v>0</v>
          </cell>
          <cell r="J81">
            <v>0</v>
          </cell>
        </row>
        <row r="82">
          <cell r="A82" t="str">
            <v>APHM</v>
          </cell>
          <cell r="B82" t="str">
            <v>OA</v>
          </cell>
          <cell r="C82" t="str">
            <v>Autres Organismes</v>
          </cell>
          <cell r="D82" t="str">
            <v>231 / 526</v>
          </cell>
          <cell r="E82">
            <v>7448</v>
          </cell>
          <cell r="F82">
            <v>13417</v>
          </cell>
          <cell r="G82">
            <v>311</v>
          </cell>
          <cell r="H82">
            <v>44177000</v>
          </cell>
          <cell r="I82">
            <v>44117000</v>
          </cell>
          <cell r="J82" t="str">
            <v>L'assistance publique-Hopitaux de Marseille</v>
          </cell>
        </row>
        <row r="83">
          <cell r="A83" t="str">
            <v>CHU</v>
          </cell>
          <cell r="B83" t="str">
            <v>OA</v>
          </cell>
          <cell r="C83" t="str">
            <v>Autres organismes</v>
          </cell>
          <cell r="D83" t="str">
            <v>231 / 526</v>
          </cell>
          <cell r="E83">
            <v>7448</v>
          </cell>
          <cell r="F83">
            <v>13417</v>
          </cell>
          <cell r="G83">
            <v>0</v>
          </cell>
          <cell r="H83">
            <v>44177000</v>
          </cell>
          <cell r="I83">
            <v>44117000</v>
          </cell>
          <cell r="J83">
            <v>0</v>
          </cell>
        </row>
        <row r="84">
          <cell r="A84" t="str">
            <v>CHU NANCY</v>
          </cell>
          <cell r="B84" t="str">
            <v>OA</v>
          </cell>
          <cell r="C84" t="str">
            <v>Autres organismes</v>
          </cell>
          <cell r="D84" t="str">
            <v>231 / 526</v>
          </cell>
          <cell r="E84">
            <v>7448</v>
          </cell>
          <cell r="F84">
            <v>13417</v>
          </cell>
          <cell r="G84">
            <v>0</v>
          </cell>
          <cell r="H84">
            <v>44177000</v>
          </cell>
          <cell r="I84">
            <v>44117000</v>
          </cell>
          <cell r="J84">
            <v>0</v>
          </cell>
        </row>
        <row r="85">
          <cell r="A85" t="str">
            <v>CHU TOULOUSE</v>
          </cell>
          <cell r="B85" t="str">
            <v>OA</v>
          </cell>
          <cell r="C85" t="str">
            <v>Autres organismes</v>
          </cell>
          <cell r="D85" t="str">
            <v>231 / 526</v>
          </cell>
          <cell r="E85">
            <v>7448</v>
          </cell>
          <cell r="F85">
            <v>13417</v>
          </cell>
          <cell r="G85">
            <v>4411</v>
          </cell>
          <cell r="H85">
            <v>44177000</v>
          </cell>
          <cell r="I85">
            <v>44117000</v>
          </cell>
          <cell r="J85">
            <v>0</v>
          </cell>
        </row>
        <row r="86">
          <cell r="A86" t="str">
            <v>ABM</v>
          </cell>
          <cell r="B86" t="str">
            <v>OR</v>
          </cell>
          <cell r="C86" t="str">
            <v>Organismes de recherche</v>
          </cell>
          <cell r="D86" t="str">
            <v>231 / 526</v>
          </cell>
          <cell r="E86">
            <v>7448</v>
          </cell>
          <cell r="F86">
            <v>13417</v>
          </cell>
          <cell r="G86">
            <v>141</v>
          </cell>
          <cell r="H86">
            <v>44175000</v>
          </cell>
          <cell r="I86">
            <v>44115000</v>
          </cell>
          <cell r="J86" t="str">
            <v>Agence de Biomédecine</v>
          </cell>
        </row>
        <row r="87">
          <cell r="A87" t="str">
            <v>ADEME</v>
          </cell>
          <cell r="B87" t="str">
            <v>OR</v>
          </cell>
          <cell r="C87" t="str">
            <v>Organismes de recherche</v>
          </cell>
          <cell r="D87" t="str">
            <v>231 / 526</v>
          </cell>
          <cell r="E87">
            <v>7448</v>
          </cell>
          <cell r="F87">
            <v>13417</v>
          </cell>
          <cell r="G87">
            <v>595</v>
          </cell>
          <cell r="H87">
            <v>44175000</v>
          </cell>
          <cell r="I87">
            <v>44115000</v>
          </cell>
          <cell r="J87" t="str">
            <v>AGENCE DE ENVIRONNEMENT ET MAITRISE</v>
          </cell>
        </row>
        <row r="88">
          <cell r="A88" t="str">
            <v>AFD</v>
          </cell>
          <cell r="B88" t="str">
            <v>OR</v>
          </cell>
          <cell r="C88" t="str">
            <v>Organismes de recherche</v>
          </cell>
          <cell r="D88" t="str">
            <v>231 / 526</v>
          </cell>
          <cell r="E88">
            <v>7448</v>
          </cell>
          <cell r="F88">
            <v>13417</v>
          </cell>
          <cell r="G88">
            <v>1062</v>
          </cell>
          <cell r="H88">
            <v>44175000</v>
          </cell>
          <cell r="I88">
            <v>44115000</v>
          </cell>
          <cell r="J88" t="str">
            <v>Association Française des Diabétiques</v>
          </cell>
        </row>
        <row r="89">
          <cell r="A89" t="str">
            <v>AFSMA</v>
          </cell>
          <cell r="B89" t="str">
            <v>OR</v>
          </cell>
          <cell r="C89" t="str">
            <v>Organismes de recherche</v>
          </cell>
          <cell r="D89" t="str">
            <v>231 / 526</v>
          </cell>
          <cell r="E89">
            <v>7448</v>
          </cell>
          <cell r="F89">
            <v>13417</v>
          </cell>
          <cell r="G89">
            <v>3055</v>
          </cell>
          <cell r="H89">
            <v>44175000</v>
          </cell>
          <cell r="I89">
            <v>44115000</v>
          </cell>
          <cell r="J89" t="str">
            <v>Association française du syndrome de Marfan et Apparentés</v>
          </cell>
        </row>
        <row r="90">
          <cell r="A90" t="str">
            <v>ANRS</v>
          </cell>
          <cell r="B90" t="str">
            <v>OR</v>
          </cell>
          <cell r="C90" t="str">
            <v>Organismes de recherche</v>
          </cell>
          <cell r="D90" t="str">
            <v>231 / 526</v>
          </cell>
          <cell r="E90">
            <v>7448</v>
          </cell>
          <cell r="F90">
            <v>13417</v>
          </cell>
          <cell r="G90">
            <v>136</v>
          </cell>
          <cell r="H90">
            <v>44175000</v>
          </cell>
          <cell r="I90">
            <v>44115000</v>
          </cell>
          <cell r="J90" t="str">
            <v> Agence Nationale de Recherche sur le Sida et hépatites virales</v>
          </cell>
        </row>
        <row r="91">
          <cell r="A91" t="str">
            <v>ARS</v>
          </cell>
          <cell r="B91" t="str">
            <v>OR</v>
          </cell>
          <cell r="C91" t="str">
            <v>Organismes de recherche</v>
          </cell>
          <cell r="D91" t="str">
            <v>231 / 526</v>
          </cell>
          <cell r="E91">
            <v>7448</v>
          </cell>
          <cell r="F91">
            <v>13417</v>
          </cell>
          <cell r="G91">
            <v>54</v>
          </cell>
          <cell r="H91">
            <v>44175000</v>
          </cell>
          <cell r="I91">
            <v>44115000</v>
          </cell>
          <cell r="J91" t="str">
            <v>Agence régionale de santé </v>
          </cell>
        </row>
        <row r="92">
          <cell r="A92" t="str">
            <v>ASTRAZENECA</v>
          </cell>
          <cell r="B92" t="str">
            <v>OR</v>
          </cell>
          <cell r="C92" t="str">
            <v>Organismes de recherche</v>
          </cell>
          <cell r="D92" t="str">
            <v>231 / 526</v>
          </cell>
          <cell r="E92">
            <v>7448</v>
          </cell>
          <cell r="F92">
            <v>13417</v>
          </cell>
          <cell r="G92">
            <v>0</v>
          </cell>
          <cell r="H92">
            <v>44175000</v>
          </cell>
          <cell r="I92">
            <v>44115000</v>
          </cell>
          <cell r="J92" t="str">
            <v> Laboratoire pharmaceutique</v>
          </cell>
        </row>
      </sheetData>
      <sheetData sheetId="5" refreshError="1"/>
      <sheetData sheetId="6" refreshError="1">
        <row r="1">
          <cell r="A1" t="str">
            <v>Anc UB</v>
          </cell>
          <cell r="B1" t="str">
            <v>Désignation</v>
          </cell>
          <cell r="C1">
            <v>0</v>
          </cell>
          <cell r="D1" t="str">
            <v>Nvlle UB</v>
          </cell>
        </row>
        <row r="2">
          <cell r="A2">
            <v>900</v>
          </cell>
          <cell r="B2" t="str">
            <v>services centraux</v>
          </cell>
          <cell r="C2">
            <v>0</v>
          </cell>
          <cell r="D2">
            <v>900</v>
          </cell>
        </row>
        <row r="3">
          <cell r="A3">
            <v>901</v>
          </cell>
          <cell r="B3" t="str">
            <v>Ecole de Journalisme et de Communication</v>
          </cell>
          <cell r="C3" t="str">
            <v>EJCM</v>
          </cell>
          <cell r="D3">
            <v>931</v>
          </cell>
        </row>
        <row r="4">
          <cell r="A4">
            <v>902</v>
          </cell>
          <cell r="B4" t="str">
            <v>Faculté de Sciences Economiques</v>
          </cell>
          <cell r="C4">
            <v>0</v>
          </cell>
          <cell r="D4">
            <v>917</v>
          </cell>
        </row>
        <row r="5">
          <cell r="A5">
            <v>903</v>
          </cell>
          <cell r="B5" t="str">
            <v>B.U.</v>
          </cell>
          <cell r="C5">
            <v>0</v>
          </cell>
          <cell r="D5">
            <v>950</v>
          </cell>
        </row>
        <row r="6">
          <cell r="A6">
            <v>904</v>
          </cell>
          <cell r="B6" t="str">
            <v>Ecole Supérieure de Mecanique</v>
          </cell>
          <cell r="C6" t="str">
            <v>ESM2</v>
          </cell>
          <cell r="D6">
            <v>940</v>
          </cell>
        </row>
        <row r="7">
          <cell r="A7">
            <v>905</v>
          </cell>
          <cell r="B7" t="str">
            <v>Institut Régional du travail</v>
          </cell>
          <cell r="C7" t="str">
            <v>IRT</v>
          </cell>
          <cell r="D7">
            <v>938</v>
          </cell>
        </row>
        <row r="8">
          <cell r="A8">
            <v>906</v>
          </cell>
          <cell r="B8" t="str">
            <v>Pole Universitaire de Gap</v>
          </cell>
          <cell r="C8">
            <v>0</v>
          </cell>
          <cell r="D8">
            <v>946</v>
          </cell>
        </row>
        <row r="9">
          <cell r="A9">
            <v>907</v>
          </cell>
          <cell r="B9" t="str">
            <v>travaux de maintenance et de sécurité</v>
          </cell>
          <cell r="C9">
            <v>0</v>
          </cell>
          <cell r="D9">
            <v>902</v>
          </cell>
        </row>
        <row r="10">
          <cell r="A10">
            <v>908</v>
          </cell>
          <cell r="B10" t="str">
            <v>Institut Universitaire Tecnologie</v>
          </cell>
          <cell r="C10" t="str">
            <v>IUT</v>
          </cell>
          <cell r="D10">
            <v>934</v>
          </cell>
        </row>
        <row r="11">
          <cell r="A11">
            <v>909</v>
          </cell>
          <cell r="B11" t="str">
            <v>Faculté de Pharmacie</v>
          </cell>
          <cell r="C11">
            <v>0</v>
          </cell>
          <cell r="D11">
            <v>915</v>
          </cell>
        </row>
        <row r="12">
          <cell r="A12">
            <v>911</v>
          </cell>
          <cell r="B12" t="str">
            <v>Faculté d'Odontologie</v>
          </cell>
          <cell r="C12">
            <v>0</v>
          </cell>
          <cell r="D12">
            <v>914</v>
          </cell>
        </row>
        <row r="13">
          <cell r="A13">
            <v>912</v>
          </cell>
          <cell r="B13" t="str">
            <v>Ecole d'Ingénieurs de Luminy</v>
          </cell>
          <cell r="C13" t="str">
            <v>ESIL</v>
          </cell>
          <cell r="D13">
            <v>940</v>
          </cell>
        </row>
        <row r="14">
          <cell r="A14">
            <v>913</v>
          </cell>
          <cell r="B14" t="str">
            <v>Faculté des Sciences du Sport</v>
          </cell>
          <cell r="C14" t="str">
            <v>STAPS</v>
          </cell>
          <cell r="D14">
            <v>918</v>
          </cell>
        </row>
        <row r="15">
          <cell r="A15">
            <v>914</v>
          </cell>
          <cell r="B15" t="str">
            <v xml:space="preserve">Faculté des Sciences  </v>
          </cell>
          <cell r="C15">
            <v>0</v>
          </cell>
          <cell r="D15">
            <v>916</v>
          </cell>
        </row>
        <row r="16">
          <cell r="A16">
            <v>915</v>
          </cell>
          <cell r="B16" t="str">
            <v>Observatoire des Sciences de l'Univers</v>
          </cell>
          <cell r="C16" t="str">
            <v>COM - OSU</v>
          </cell>
          <cell r="D16">
            <v>939</v>
          </cell>
        </row>
        <row r="17">
          <cell r="A17">
            <v>916</v>
          </cell>
          <cell r="B17" t="str">
            <v>Institut de Recherche sur l'Enseign Math.</v>
          </cell>
          <cell r="C17" t="str">
            <v>IREM</v>
          </cell>
          <cell r="D17">
            <v>962</v>
          </cell>
        </row>
        <row r="18">
          <cell r="A18">
            <v>917</v>
          </cell>
          <cell r="B18" t="str">
            <v>Médecine Préventive Inter-Universitaire</v>
          </cell>
          <cell r="C18">
            <v>0</v>
          </cell>
          <cell r="D18" t="str">
            <v>SACD</v>
          </cell>
        </row>
        <row r="19">
          <cell r="A19">
            <v>922</v>
          </cell>
          <cell r="B19" t="str">
            <v>Institut de Mécanique</v>
          </cell>
          <cell r="C19" t="str">
            <v>IM2</v>
          </cell>
          <cell r="D19">
            <v>980</v>
          </cell>
        </row>
        <row r="20">
          <cell r="A20">
            <v>924</v>
          </cell>
          <cell r="B20" t="str">
            <v>Service inter-universitaire des sports</v>
          </cell>
          <cell r="C20" t="str">
            <v>SIUAPS</v>
          </cell>
          <cell r="D20">
            <v>955</v>
          </cell>
        </row>
        <row r="21">
          <cell r="A21">
            <v>925</v>
          </cell>
          <cell r="B21" t="str">
            <v>Faculté de Médecine</v>
          </cell>
          <cell r="C21">
            <v>0</v>
          </cell>
          <cell r="D21">
            <v>913</v>
          </cell>
        </row>
        <row r="22">
          <cell r="A22">
            <v>926</v>
          </cell>
          <cell r="B22" t="str">
            <v>service culturel animation social</v>
          </cell>
          <cell r="C22" t="str">
            <v>SCASC</v>
          </cell>
          <cell r="D22">
            <v>957</v>
          </cell>
        </row>
        <row r="23">
          <cell r="A23">
            <v>927</v>
          </cell>
          <cell r="B23" t="str">
            <v>service de formation des adultes</v>
          </cell>
          <cell r="C23" t="str">
            <v>SUFA</v>
          </cell>
          <cell r="D23">
            <v>954</v>
          </cell>
        </row>
        <row r="24">
          <cell r="A24">
            <v>930</v>
          </cell>
          <cell r="B24" t="str">
            <v>contrats de recherches</v>
          </cell>
          <cell r="C24">
            <v>0</v>
          </cell>
          <cell r="D24" t="str">
            <v>TERMINE</v>
          </cell>
        </row>
        <row r="25">
          <cell r="A25">
            <v>931</v>
          </cell>
          <cell r="B25" t="str">
            <v>relations internationales</v>
          </cell>
          <cell r="C25" t="str">
            <v>RI</v>
          </cell>
          <cell r="D25">
            <v>952</v>
          </cell>
        </row>
        <row r="26">
          <cell r="A26">
            <v>934</v>
          </cell>
          <cell r="B26" t="str">
            <v>université virtuelle Tethys</v>
          </cell>
          <cell r="C26">
            <v>0</v>
          </cell>
          <cell r="D26">
            <v>947</v>
          </cell>
        </row>
        <row r="27">
          <cell r="A27">
            <v>935</v>
          </cell>
          <cell r="B27" t="str">
            <v>Genopole</v>
          </cell>
          <cell r="C27">
            <v>0</v>
          </cell>
          <cell r="D27">
            <v>980</v>
          </cell>
        </row>
        <row r="28">
          <cell r="A28">
            <v>907</v>
          </cell>
          <cell r="B28" t="str">
            <v>Patrimoine</v>
          </cell>
          <cell r="C28" t="str">
            <v>DPI</v>
          </cell>
          <cell r="D28">
            <v>902</v>
          </cell>
        </row>
        <row r="29">
          <cell r="A29" t="str">
            <v>CERIM</v>
          </cell>
          <cell r="B29" t="str">
            <v>Cerimed</v>
          </cell>
          <cell r="C29">
            <v>0</v>
          </cell>
          <cell r="D29">
            <v>980</v>
          </cell>
        </row>
        <row r="30">
          <cell r="A30">
            <v>950</v>
          </cell>
          <cell r="B30" t="str">
            <v>Recherche</v>
          </cell>
          <cell r="C30">
            <v>0</v>
          </cell>
          <cell r="D30">
            <v>980</v>
          </cell>
        </row>
      </sheetData>
      <sheetData sheetId="7" refreshError="1">
        <row r="1">
          <cell r="A1" t="str">
            <v>CF 2012</v>
          </cell>
          <cell r="B1" t="str">
            <v>Domaine scientifique</v>
          </cell>
        </row>
        <row r="2">
          <cell r="A2">
            <v>9520</v>
          </cell>
          <cell r="B2" t="str">
            <v xml:space="preserve">DRI  </v>
          </cell>
        </row>
        <row r="3">
          <cell r="A3" t="str">
            <v>9000DI</v>
          </cell>
          <cell r="B3" t="str">
            <v>DIVERS</v>
          </cell>
        </row>
        <row r="4">
          <cell r="A4" t="str">
            <v>9020TALU</v>
          </cell>
          <cell r="B4" t="str">
            <v>DPIL</v>
          </cell>
        </row>
        <row r="5">
          <cell r="A5" t="str">
            <v>9022LO</v>
          </cell>
          <cell r="B5" t="str">
            <v>DPIL</v>
          </cell>
        </row>
        <row r="6">
          <cell r="A6" t="str">
            <v>9022MA</v>
          </cell>
          <cell r="B6" t="str">
            <v>DPIL</v>
          </cell>
        </row>
        <row r="7">
          <cell r="A7" t="str">
            <v>9022TG</v>
          </cell>
          <cell r="B7" t="str">
            <v>DPIL</v>
          </cell>
        </row>
        <row r="8">
          <cell r="A8" t="str">
            <v>9022TGTI</v>
          </cell>
          <cell r="B8" t="str">
            <v>DPIL</v>
          </cell>
        </row>
        <row r="9">
          <cell r="A9" t="str">
            <v>9030AD</v>
          </cell>
          <cell r="B9" t="str">
            <v>Plan Campus Aix</v>
          </cell>
        </row>
        <row r="10">
          <cell r="A10" t="str">
            <v>9040AD</v>
          </cell>
          <cell r="B10" t="str">
            <v>Plan Campus Luminy</v>
          </cell>
        </row>
        <row r="11">
          <cell r="A11" t="str">
            <v>9130PF</v>
          </cell>
          <cell r="B11" t="str">
            <v>MEDECINE Plate Forme</v>
          </cell>
        </row>
        <row r="12">
          <cell r="A12" t="str">
            <v>9130FI</v>
          </cell>
          <cell r="B12" t="str">
            <v>MEDECINE Plate Forme</v>
          </cell>
        </row>
        <row r="13">
          <cell r="A13" t="str">
            <v>9150IN</v>
          </cell>
          <cell r="B13" t="str">
            <v>Pharmacie</v>
          </cell>
        </row>
        <row r="14">
          <cell r="A14" t="str">
            <v>9380AD</v>
          </cell>
          <cell r="B14" t="str">
            <v>IRT</v>
          </cell>
        </row>
        <row r="15">
          <cell r="A15" t="str">
            <v>9470TE</v>
          </cell>
          <cell r="B15" t="str">
            <v>TETHYS</v>
          </cell>
        </row>
        <row r="16">
          <cell r="A16" t="str">
            <v>9520ER</v>
          </cell>
          <cell r="B16" t="str">
            <v>DRI ERASMUS</v>
          </cell>
        </row>
        <row r="17">
          <cell r="A17" t="str">
            <v>9800AD</v>
          </cell>
          <cell r="B17" t="str">
            <v>Recherche Administration</v>
          </cell>
        </row>
        <row r="18">
          <cell r="A18" t="str">
            <v>9800ADBD</v>
          </cell>
          <cell r="B18" t="str">
            <v>Recherche Administration</v>
          </cell>
        </row>
        <row r="19">
          <cell r="A19" t="str">
            <v>9800ADCU</v>
          </cell>
          <cell r="B19" t="str">
            <v>Recherche Administration</v>
          </cell>
        </row>
        <row r="20">
          <cell r="A20" t="str">
            <v>9800ADDP</v>
          </cell>
          <cell r="B20" t="str">
            <v>Recherche Administration</v>
          </cell>
        </row>
        <row r="21">
          <cell r="A21" t="str">
            <v>9800ADFG</v>
          </cell>
          <cell r="B21" t="str">
            <v>Recherche Administration</v>
          </cell>
        </row>
        <row r="22">
          <cell r="A22" t="str">
            <v>9800ADFI</v>
          </cell>
          <cell r="B22" t="str">
            <v>Recherche Administration</v>
          </cell>
        </row>
        <row r="23">
          <cell r="A23" t="str">
            <v>9800ADMI</v>
          </cell>
          <cell r="B23" t="str">
            <v>Recherche Administration</v>
          </cell>
        </row>
        <row r="24">
          <cell r="A24" t="str">
            <v>9800IDEX</v>
          </cell>
          <cell r="B24" t="str">
            <v>IDEX</v>
          </cell>
        </row>
        <row r="25">
          <cell r="A25" t="str">
            <v>9800U149C2</v>
          </cell>
          <cell r="B25" t="str">
            <v>DS3 - Sciences de la terre et de l'univers</v>
          </cell>
        </row>
        <row r="26">
          <cell r="A26" t="str">
            <v>9801U134</v>
          </cell>
          <cell r="B26" t="str">
            <v>DS5 - Biologie, Médecine, Santé</v>
          </cell>
        </row>
        <row r="27">
          <cell r="A27" t="str">
            <v>9801U148</v>
          </cell>
          <cell r="B27" t="str">
            <v>DS8 - Sciences pour l'ingénieur</v>
          </cell>
        </row>
        <row r="28">
          <cell r="A28" t="str">
            <v>9801U326</v>
          </cell>
          <cell r="B28" t="str">
            <v>DS6 - Sciences humaines et Humanités</v>
          </cell>
        </row>
        <row r="29">
          <cell r="A29" t="str">
            <v>9802CERI</v>
          </cell>
          <cell r="B29" t="str">
            <v>DS5 - Biologie, Médecine, Santé</v>
          </cell>
        </row>
        <row r="30">
          <cell r="A30" t="str">
            <v>9802CICX</v>
          </cell>
          <cell r="B30" t="str">
            <v>CIC</v>
          </cell>
        </row>
        <row r="31">
          <cell r="A31" t="str">
            <v>9802D062</v>
          </cell>
          <cell r="B31" t="str">
            <v>ED SVDS</v>
          </cell>
        </row>
        <row r="32">
          <cell r="A32" t="str">
            <v>9802D352</v>
          </cell>
          <cell r="B32" t="str">
            <v>ED PSM</v>
          </cell>
        </row>
        <row r="33">
          <cell r="A33" t="str">
            <v>9802D372</v>
          </cell>
          <cell r="B33" t="str">
            <v>ED Sciences eco Gestion</v>
          </cell>
        </row>
        <row r="34">
          <cell r="A34" t="str">
            <v>9802D463</v>
          </cell>
          <cell r="B34" t="str">
            <v>ED SMH</v>
          </cell>
        </row>
        <row r="35">
          <cell r="A35" t="str">
            <v>9802E217</v>
          </cell>
          <cell r="B35" t="str">
            <v>DS5 - Biologie, Médecine, Santé</v>
          </cell>
        </row>
        <row r="36">
          <cell r="A36" t="str">
            <v>9802E220</v>
          </cell>
          <cell r="B36" t="str">
            <v>DS5 - Biologie, Médecine, Santé</v>
          </cell>
        </row>
        <row r="37">
          <cell r="A37" t="str">
            <v>9802E330</v>
          </cell>
          <cell r="B37" t="str">
            <v>DS6 - Sciences humaines et Humanités</v>
          </cell>
        </row>
        <row r="38">
          <cell r="A38" t="str">
            <v>9802E331</v>
          </cell>
          <cell r="B38" t="str">
            <v>EA Sport</v>
          </cell>
        </row>
        <row r="39">
          <cell r="A39" t="str">
            <v>9802E402</v>
          </cell>
          <cell r="B39" t="str">
            <v>DS7 - Sciences de la société</v>
          </cell>
        </row>
        <row r="40">
          <cell r="A40" t="str">
            <v>9802E403</v>
          </cell>
          <cell r="B40" t="str">
            <v>DS7 - Sciences de la société</v>
          </cell>
        </row>
        <row r="41">
          <cell r="A41" t="str">
            <v>9802F174</v>
          </cell>
          <cell r="B41" t="str">
            <v>FRIIAM</v>
          </cell>
        </row>
        <row r="42">
          <cell r="A42" t="str">
            <v>9802F224</v>
          </cell>
          <cell r="B42" t="str">
            <v>IDMM</v>
          </cell>
        </row>
        <row r="43">
          <cell r="A43" t="str">
            <v>9802GENO</v>
          </cell>
          <cell r="B43" t="str">
            <v>GENOPOLE</v>
          </cell>
        </row>
        <row r="44">
          <cell r="A44" t="str">
            <v>9802IDEP</v>
          </cell>
          <cell r="B44" t="str">
            <v>IDEP</v>
          </cell>
        </row>
        <row r="45">
          <cell r="A45" t="str">
            <v>9802INFE</v>
          </cell>
          <cell r="B45" t="str">
            <v>INFECTIOPOLE</v>
          </cell>
        </row>
        <row r="46">
          <cell r="A46" t="str">
            <v>9802OBSE</v>
          </cell>
          <cell r="B46" t="str">
            <v>OBSERVATION PYTHEAS</v>
          </cell>
        </row>
        <row r="47">
          <cell r="A47" t="str">
            <v>9802U118</v>
          </cell>
          <cell r="B47" t="str">
            <v>DS2 - Physique</v>
          </cell>
        </row>
        <row r="48">
          <cell r="A48" t="str">
            <v>9802U160</v>
          </cell>
          <cell r="B48" t="str">
            <v>DS5 - Biologie, Médecine, Santé</v>
          </cell>
        </row>
        <row r="49">
          <cell r="A49" t="str">
            <v>9802U161</v>
          </cell>
          <cell r="B49" t="str">
            <v>DS10 - Sciences agronomiques et écologiques</v>
          </cell>
        </row>
        <row r="50">
          <cell r="A50" t="str">
            <v>9802U162</v>
          </cell>
          <cell r="B50" t="str">
            <v>DS5 - Biologie, Médecine, Santé</v>
          </cell>
        </row>
        <row r="51">
          <cell r="A51" t="str">
            <v>9802U163</v>
          </cell>
          <cell r="B51" t="str">
            <v>DS2 - Physique</v>
          </cell>
        </row>
        <row r="52">
          <cell r="A52" t="str">
            <v>9802U164</v>
          </cell>
          <cell r="B52" t="str">
            <v>DS5 - Biologie, Médecine, Santé</v>
          </cell>
        </row>
        <row r="53">
          <cell r="A53" t="str">
            <v>9802U165</v>
          </cell>
          <cell r="B53" t="str">
            <v>DS5 - Biologie, Médecine, Santé</v>
          </cell>
        </row>
        <row r="54">
          <cell r="A54" t="str">
            <v>9802U166</v>
          </cell>
          <cell r="B54" t="str">
            <v>DS1 - Mathématiques et leurs intéractions</v>
          </cell>
        </row>
        <row r="55">
          <cell r="A55" t="str">
            <v>9802U167</v>
          </cell>
          <cell r="B55" t="str">
            <v>DS6 - Sciences humaines et Humanités</v>
          </cell>
        </row>
        <row r="56">
          <cell r="A56" t="str">
            <v>9802U168</v>
          </cell>
          <cell r="B56" t="str">
            <v>DS5 - Biologie, Médecine, Santé</v>
          </cell>
        </row>
        <row r="57">
          <cell r="A57" t="str">
            <v>9802U169</v>
          </cell>
          <cell r="B57" t="str">
            <v>DS9 - Sciences et technologies de l'information et de la communication</v>
          </cell>
        </row>
        <row r="58">
          <cell r="A58" t="str">
            <v>9802U170</v>
          </cell>
          <cell r="B58" t="str">
            <v>DS5 - Biologie, Médecine, Santé</v>
          </cell>
        </row>
        <row r="59">
          <cell r="A59" t="str">
            <v>9802U171</v>
          </cell>
          <cell r="B59" t="str">
            <v>DS8 - Sciences pour l'ingénieur</v>
          </cell>
        </row>
        <row r="60">
          <cell r="A60" t="str">
            <v>9802U172</v>
          </cell>
          <cell r="B60" t="str">
            <v>DS3 - Sciences de la terre et de l'univers</v>
          </cell>
        </row>
        <row r="61">
          <cell r="A61" t="str">
            <v>9802U173</v>
          </cell>
          <cell r="B61" t="str">
            <v>DS5 - Biologie, Médecine, Santé</v>
          </cell>
        </row>
        <row r="62">
          <cell r="A62" t="str">
            <v>9802U201</v>
          </cell>
          <cell r="B62" t="str">
            <v>DS6 - Sciences humaines et Humanités</v>
          </cell>
        </row>
        <row r="63">
          <cell r="A63" t="str">
            <v>9802U202</v>
          </cell>
          <cell r="B63" t="str">
            <v>DS5 - Biologie, Médecine, Santé</v>
          </cell>
        </row>
        <row r="64">
          <cell r="A64" t="str">
            <v>9802U203</v>
          </cell>
          <cell r="B64" t="str">
            <v>DS5 - Biologie, Médecine, Santé</v>
          </cell>
        </row>
        <row r="65">
          <cell r="A65" t="str">
            <v>9802U204</v>
          </cell>
          <cell r="B65" t="str">
            <v>DS5 - Biologie, Médecine, Santé</v>
          </cell>
        </row>
        <row r="66">
          <cell r="A66" t="str">
            <v>9802U205</v>
          </cell>
          <cell r="B66" t="str">
            <v>DS5 - Biologie, Médecine, Santé</v>
          </cell>
        </row>
        <row r="67">
          <cell r="A67" t="str">
            <v>9802U2051</v>
          </cell>
          <cell r="B67" t="str">
            <v>DS5 - Biologie, Médecine, Santé</v>
          </cell>
        </row>
        <row r="68">
          <cell r="A68" t="str">
            <v>9802U2053</v>
          </cell>
          <cell r="B68" t="str">
            <v>DS5 - Biologie, Médecine, Santé</v>
          </cell>
        </row>
        <row r="69">
          <cell r="A69" t="str">
            <v>9802U2054</v>
          </cell>
          <cell r="B69" t="str">
            <v>DS5 - Biologie, Médecine, Santé</v>
          </cell>
        </row>
        <row r="70">
          <cell r="A70" t="str">
            <v>9802U2055</v>
          </cell>
          <cell r="B70" t="str">
            <v>DS5 - Biologie, Médecine, Santé</v>
          </cell>
        </row>
        <row r="71">
          <cell r="A71" t="str">
            <v>9802U2057</v>
          </cell>
          <cell r="B71" t="str">
            <v>DS5 - Biologie, Médecine, Santé</v>
          </cell>
        </row>
        <row r="72">
          <cell r="A72" t="str">
            <v>9802U2058</v>
          </cell>
          <cell r="B72" t="str">
            <v>DS5 - Biologie, Médecine, Santé</v>
          </cell>
        </row>
        <row r="73">
          <cell r="A73" t="str">
            <v>9802U2059</v>
          </cell>
          <cell r="B73" t="str">
            <v>DS5 - Biologie, Médecine, Santé</v>
          </cell>
        </row>
        <row r="74">
          <cell r="A74" t="str">
            <v>9802U205P</v>
          </cell>
          <cell r="B74" t="str">
            <v>DS5 - Biologie, Médecine, Santé</v>
          </cell>
        </row>
        <row r="75">
          <cell r="A75" t="str">
            <v>9802U205Z</v>
          </cell>
          <cell r="B75" t="str">
            <v>DS5 - Biologie, Médecine, Santé</v>
          </cell>
        </row>
        <row r="76">
          <cell r="A76" t="str">
            <v>9802U206</v>
          </cell>
          <cell r="B76" t="str">
            <v>DS5 - Biologie, Médecine, Santé</v>
          </cell>
        </row>
        <row r="77">
          <cell r="A77" t="str">
            <v>9802U207</v>
          </cell>
          <cell r="B77" t="str">
            <v>DS5 - Biologie, Médecine, Santé</v>
          </cell>
        </row>
        <row r="78">
          <cell r="A78" t="str">
            <v>9802U208</v>
          </cell>
          <cell r="B78" t="str">
            <v>DS5 - Biologie, Médecine, Santé</v>
          </cell>
        </row>
        <row r="79">
          <cell r="A79" t="str">
            <v>9802U209</v>
          </cell>
          <cell r="B79" t="str">
            <v>DS5 - Biologie, Médecine, Santé</v>
          </cell>
        </row>
        <row r="80">
          <cell r="A80" t="str">
            <v>9802U210</v>
          </cell>
          <cell r="B80" t="str">
            <v>DS5 - Biologie, Médecine, Santé</v>
          </cell>
        </row>
        <row r="81">
          <cell r="A81" t="str">
            <v>9802U211</v>
          </cell>
          <cell r="B81" t="str">
            <v>DS5 - Biologie, Médecine, Santé</v>
          </cell>
        </row>
        <row r="82">
          <cell r="A82" t="str">
            <v>9802U212</v>
          </cell>
          <cell r="B82" t="str">
            <v>DS5 - Biologie, Médecine, Santé</v>
          </cell>
        </row>
        <row r="83">
          <cell r="A83" t="str">
            <v>9802U212A</v>
          </cell>
          <cell r="B83" t="str">
            <v>DS5 - Biologie, Médecine, Santé</v>
          </cell>
        </row>
        <row r="84">
          <cell r="A84" t="str">
            <v>9802U2121</v>
          </cell>
          <cell r="B84" t="str">
            <v>DS5 - Biologie, Médecine, Santé</v>
          </cell>
        </row>
        <row r="85">
          <cell r="A85" t="str">
            <v>9802U2122</v>
          </cell>
          <cell r="B85" t="str">
            <v>DS5 - Biologie, Médecine, Santé</v>
          </cell>
        </row>
        <row r="86">
          <cell r="A86" t="str">
            <v>9802U2123</v>
          </cell>
          <cell r="B86" t="str">
            <v>DS5 - Biologie, Médecine, Santé</v>
          </cell>
        </row>
        <row r="87">
          <cell r="A87" t="str">
            <v>9802U2124</v>
          </cell>
          <cell r="B87" t="str">
            <v>DS5 - Biologie, Médecine, Santé</v>
          </cell>
        </row>
        <row r="88">
          <cell r="A88" t="str">
            <v>9802U2125</v>
          </cell>
          <cell r="B88" t="str">
            <v>DS5 - Biologie, Médecine, Santé</v>
          </cell>
        </row>
        <row r="89">
          <cell r="A89" t="str">
            <v>9802U2126</v>
          </cell>
          <cell r="B89" t="str">
            <v>DS5 - Biologie, Médecine, Santé</v>
          </cell>
        </row>
        <row r="90">
          <cell r="A90" t="str">
            <v>9802U2127</v>
          </cell>
          <cell r="B90" t="str">
            <v>DS5 - Biologie, Médecine, Santé</v>
          </cell>
        </row>
        <row r="91">
          <cell r="A91" t="str">
            <v>9802U2128</v>
          </cell>
          <cell r="B91" t="str">
            <v>DS5 - Biologie, Médecine, Santé</v>
          </cell>
        </row>
        <row r="92">
          <cell r="A92" t="str">
            <v>9802U2129</v>
          </cell>
          <cell r="B92" t="str">
            <v>DS5 - Biologie, Médecine, Santé</v>
          </cell>
        </row>
        <row r="93">
          <cell r="A93" t="str">
            <v>9802U212C</v>
          </cell>
          <cell r="B93" t="str">
            <v>DS5 - Biologie, Médecine, Santé</v>
          </cell>
        </row>
        <row r="94">
          <cell r="A94" t="str">
            <v>9802U213</v>
          </cell>
          <cell r="B94" t="str">
            <v>DS5 - Biologie, Médecine, Santé</v>
          </cell>
        </row>
        <row r="95">
          <cell r="A95" t="str">
            <v>9802U214</v>
          </cell>
          <cell r="B95" t="str">
            <v>DS5 - Biologie, Médecine, Santé</v>
          </cell>
        </row>
        <row r="96">
          <cell r="A96" t="str">
            <v>9802U215</v>
          </cell>
          <cell r="B96" t="str">
            <v>DS5 - Biologie, Médecine, Santé</v>
          </cell>
        </row>
        <row r="97">
          <cell r="A97" t="str">
            <v>9802U216</v>
          </cell>
          <cell r="B97" t="str">
            <v>DS5 - Biologie, Médecine, Santé</v>
          </cell>
        </row>
        <row r="98">
          <cell r="A98" t="str">
            <v>9802U218</v>
          </cell>
          <cell r="B98" t="str">
            <v>DS5 - Biologie, Médecine, Santé</v>
          </cell>
        </row>
        <row r="99">
          <cell r="A99" t="str">
            <v>9802U219</v>
          </cell>
          <cell r="B99" t="str">
            <v>DS5 - Biologie, Médecine, Santé</v>
          </cell>
        </row>
        <row r="100">
          <cell r="A100" t="str">
            <v>9802U221</v>
          </cell>
          <cell r="B100" t="str">
            <v>DS5 - Biologie, Médecine, Santé</v>
          </cell>
        </row>
        <row r="101">
          <cell r="A101" t="str">
            <v>9802U222</v>
          </cell>
          <cell r="B101" t="str">
            <v>DS5 - Biologie, Médecine, Santé</v>
          </cell>
        </row>
        <row r="102">
          <cell r="A102" t="str">
            <v>9802U223</v>
          </cell>
          <cell r="B102" t="str">
            <v>DS5 - Biologie, Médecine, Santé</v>
          </cell>
        </row>
        <row r="103">
          <cell r="A103" t="str">
            <v>9802U223</v>
          </cell>
          <cell r="B103" t="str">
            <v>DS5 - Biologie, Médecine, Santé</v>
          </cell>
        </row>
        <row r="104">
          <cell r="A104" t="str">
            <v>9802U404</v>
          </cell>
          <cell r="B104" t="str">
            <v>DS7 - Sciences de la société</v>
          </cell>
        </row>
        <row r="105">
          <cell r="A105" t="str">
            <v>9802U405</v>
          </cell>
          <cell r="B105" t="str">
            <v>DS7 - Sciences de la société</v>
          </cell>
        </row>
        <row r="106">
          <cell r="A106" t="str">
            <v>9802U406</v>
          </cell>
          <cell r="B106" t="str">
            <v>DS5 - Biologie, Médecine, Santé</v>
          </cell>
        </row>
        <row r="107">
          <cell r="A107" t="str">
            <v>9803U104</v>
          </cell>
          <cell r="B107" t="str">
            <v>DS9 - Sciences et technologies de l'information et de la communication</v>
          </cell>
        </row>
        <row r="108">
          <cell r="A108" t="str">
            <v>9803U105</v>
          </cell>
          <cell r="B108" t="str">
            <v>DS10 - Sciences agronomiques et écologiques</v>
          </cell>
        </row>
        <row r="109">
          <cell r="A109" t="str">
            <v>9803U109</v>
          </cell>
          <cell r="B109" t="str">
            <v>DS9 - Sciences et technologies de l'information et de la communication</v>
          </cell>
        </row>
        <row r="110">
          <cell r="A110" t="str">
            <v>9803U130</v>
          </cell>
          <cell r="B110" t="str">
            <v>DS8 - Sciences pour l'ingénieur</v>
          </cell>
        </row>
        <row r="111">
          <cell r="A111" t="str">
            <v>DGG CNRS</v>
          </cell>
          <cell r="B111" t="str">
            <v>DS2 - Physique</v>
          </cell>
        </row>
        <row r="112">
          <cell r="A112" t="str">
            <v>DGG INSERM</v>
          </cell>
          <cell r="B112" t="str">
            <v>DS5 - Biologie, Médecine, Santé</v>
          </cell>
        </row>
        <row r="113">
          <cell r="A113" t="str">
            <v>INSERM</v>
          </cell>
          <cell r="B113" t="str">
            <v>DS5 - Biologie, Médecine, Santé</v>
          </cell>
        </row>
        <row r="114">
          <cell r="A114" t="str">
            <v>SOCA0LA01</v>
          </cell>
          <cell r="B114" t="str">
            <v>IDEX</v>
          </cell>
        </row>
        <row r="115">
          <cell r="A115" t="str">
            <v>SOCA0LA02</v>
          </cell>
          <cell r="B115" t="str">
            <v>IDEX</v>
          </cell>
        </row>
        <row r="116">
          <cell r="A116" t="str">
            <v>SOCA0LA03</v>
          </cell>
          <cell r="B116" t="str">
            <v>IDEX</v>
          </cell>
        </row>
        <row r="117">
          <cell r="A117" t="str">
            <v>SOCA0LA04</v>
          </cell>
          <cell r="B117" t="str">
            <v>IDEX</v>
          </cell>
        </row>
        <row r="118">
          <cell r="A118" t="str">
            <v>SOCA0LA05</v>
          </cell>
          <cell r="B118" t="str">
            <v>IDEX</v>
          </cell>
        </row>
        <row r="119">
          <cell r="A119" t="str">
            <v>SOCA0LA06</v>
          </cell>
          <cell r="B119" t="str">
            <v>IDEX</v>
          </cell>
        </row>
        <row r="120">
          <cell r="A120" t="str">
            <v>SOCA0LA07</v>
          </cell>
          <cell r="B120" t="str">
            <v>IDEX</v>
          </cell>
        </row>
        <row r="121">
          <cell r="A121" t="str">
            <v>SOCA0LA08</v>
          </cell>
          <cell r="B121" t="str">
            <v>IDEX</v>
          </cell>
        </row>
        <row r="122">
          <cell r="A122" t="str">
            <v>SOCA0LA09</v>
          </cell>
          <cell r="B122" t="str">
            <v>IDEX</v>
          </cell>
        </row>
        <row r="123">
          <cell r="A123" t="str">
            <v>SOCA0PIGO</v>
          </cell>
          <cell r="B123" t="str">
            <v>IDEX</v>
          </cell>
        </row>
        <row r="124">
          <cell r="A124" t="str">
            <v>SUPPRIME</v>
          </cell>
          <cell r="B124" t="str">
            <v>DS5 - Biologie, Médecine, Santé</v>
          </cell>
        </row>
        <row r="125">
          <cell r="A125" t="str">
            <v>9803U105</v>
          </cell>
          <cell r="B125" t="str">
            <v>DS10 - Sciences Agronomiques et Ecologiques</v>
          </cell>
        </row>
        <row r="126">
          <cell r="A126" t="str">
            <v>9803F131</v>
          </cell>
          <cell r="B126" t="str">
            <v>DS10 - Sciences Agronomiques et Ecologiques</v>
          </cell>
        </row>
        <row r="127">
          <cell r="A127" t="str">
            <v>9803U129</v>
          </cell>
          <cell r="B127" t="str">
            <v>DS2 - Physique</v>
          </cell>
        </row>
        <row r="128">
          <cell r="A128" t="str">
            <v>9803U113</v>
          </cell>
          <cell r="B128" t="str">
            <v>DS3 - Sciences de la Terre et de l'Univers</v>
          </cell>
        </row>
        <row r="129">
          <cell r="A129" t="str">
            <v>9803U113</v>
          </cell>
          <cell r="B129" t="str">
            <v>DS3 - Sciences de la Terre et de l'Univers</v>
          </cell>
        </row>
        <row r="130">
          <cell r="A130" t="str">
            <v>9803U113</v>
          </cell>
          <cell r="B130" t="str">
            <v>DS3 - Sciences de la Terre et de l'Univers</v>
          </cell>
        </row>
        <row r="131">
          <cell r="A131" t="str">
            <v>9803F116</v>
          </cell>
          <cell r="B131" t="str">
            <v>DS4 - Chimie</v>
          </cell>
        </row>
        <row r="132">
          <cell r="A132" t="str">
            <v>9803U133</v>
          </cell>
          <cell r="B132" t="str">
            <v>DS4 - Chimie</v>
          </cell>
        </row>
        <row r="133">
          <cell r="A133" t="str">
            <v>9803U128</v>
          </cell>
          <cell r="B133" t="str">
            <v>DS4 - Chimie</v>
          </cell>
        </row>
        <row r="134">
          <cell r="A134" t="str">
            <v>9803E134</v>
          </cell>
          <cell r="B134" t="str">
            <v>DS5 - Biologie, Médecine, Santé</v>
          </cell>
        </row>
        <row r="135">
          <cell r="A135" t="str">
            <v>9803E316</v>
          </cell>
          <cell r="B135" t="str">
            <v>DS6 - Sciences Humaines et Humanités</v>
          </cell>
        </row>
        <row r="136">
          <cell r="A136" t="str">
            <v>9803E503</v>
          </cell>
          <cell r="B136" t="str">
            <v>DS7 - Sciences de la Société</v>
          </cell>
        </row>
        <row r="137">
          <cell r="A137" t="str">
            <v>9803E511</v>
          </cell>
          <cell r="B137" t="str">
            <v>DS7 - Sciences de la Société</v>
          </cell>
        </row>
        <row r="138">
          <cell r="A138" t="str">
            <v>9803E505</v>
          </cell>
          <cell r="B138" t="str">
            <v>DS7 - Sciences de la Société</v>
          </cell>
        </row>
        <row r="139">
          <cell r="A139" t="str">
            <v>9803E502</v>
          </cell>
          <cell r="B139" t="str">
            <v>DS7 - Sciences de la Société</v>
          </cell>
        </row>
        <row r="140">
          <cell r="A140" t="str">
            <v>9803E514</v>
          </cell>
          <cell r="B140" t="str">
            <v>DS7 - Sciences de la Société</v>
          </cell>
        </row>
        <row r="141">
          <cell r="A141" t="str">
            <v>9803E509</v>
          </cell>
          <cell r="B141" t="str">
            <v>DS7 - Sciences de la Société</v>
          </cell>
        </row>
        <row r="142">
          <cell r="A142" t="str">
            <v>9803E507</v>
          </cell>
          <cell r="B142" t="str">
            <v>DS7 - Sciences de la Société</v>
          </cell>
        </row>
        <row r="143">
          <cell r="A143" t="str">
            <v>9803E515</v>
          </cell>
          <cell r="B143" t="str">
            <v>DS7 - Sciences de la Société</v>
          </cell>
        </row>
        <row r="144">
          <cell r="A144" t="str">
            <v>9803E460</v>
          </cell>
          <cell r="B144" t="str">
            <v>DS7 - Sciences de la Société</v>
          </cell>
        </row>
        <row r="145">
          <cell r="A145" t="str">
            <v>9803E506</v>
          </cell>
          <cell r="B145" t="str">
            <v>DS7 - Sciences de la Société</v>
          </cell>
        </row>
        <row r="146">
          <cell r="A146" t="str">
            <v>9803E510</v>
          </cell>
          <cell r="B146" t="str">
            <v>DS7 - Sciences de la Société</v>
          </cell>
        </row>
        <row r="147">
          <cell r="A147" t="str">
            <v>9803U130</v>
          </cell>
          <cell r="B147" t="str">
            <v>DS8 - Sciences pour l'Ingénieur</v>
          </cell>
        </row>
        <row r="148">
          <cell r="A148" t="str">
            <v>9803U109</v>
          </cell>
          <cell r="B148" t="str">
            <v>DS9 - Sciences et Technologies de l'Information et de la Communication</v>
          </cell>
        </row>
        <row r="149">
          <cell r="A149" t="str">
            <v>9803U104</v>
          </cell>
          <cell r="B149" t="str">
            <v>DS9 - Sciences et Technologies de l'Information et de la Communication</v>
          </cell>
        </row>
      </sheetData>
      <sheetData sheetId="8" refreshError="1"/>
      <sheetData sheetId="9" refreshError="1"/>
      <sheetData sheetId="10" refreshError="1"/>
      <sheetData sheetId="11" refreshError="1"/>
      <sheetData sheetId="12" refreshError="1">
        <row r="1">
          <cell r="A1" t="str">
            <v>Nom Labo</v>
          </cell>
          <cell r="B1" t="str">
            <v>DRV CAMPUS</v>
          </cell>
        </row>
        <row r="2">
          <cell r="A2" t="str">
            <v>ED MPMN</v>
          </cell>
          <cell r="B2" t="str">
            <v>Etoile</v>
          </cell>
        </row>
        <row r="3">
          <cell r="A3" t="str">
            <v>Bourses</v>
          </cell>
          <cell r="B3" t="str">
            <v>PILOTAGE RECHERCHE</v>
          </cell>
        </row>
        <row r="4">
          <cell r="A4" t="str">
            <v xml:space="preserve">PROJET ADDP </v>
          </cell>
          <cell r="B4" t="str">
            <v>PILOTAGE RECHERCHE</v>
          </cell>
        </row>
        <row r="5">
          <cell r="A5" t="str">
            <v xml:space="preserve">ADEF  </v>
          </cell>
          <cell r="B5" t="str">
            <v>Marseille</v>
          </cell>
        </row>
        <row r="6">
          <cell r="A6" t="str">
            <v>ADES</v>
          </cell>
          <cell r="B6" t="str">
            <v>Timone</v>
          </cell>
        </row>
        <row r="7">
          <cell r="A7" t="str">
            <v>AFMB</v>
          </cell>
          <cell r="B7" t="str">
            <v>Luminy</v>
          </cell>
        </row>
        <row r="8">
          <cell r="A8" t="str">
            <v>LAI</v>
          </cell>
          <cell r="B8" t="str">
            <v>Luminy</v>
          </cell>
        </row>
        <row r="9">
          <cell r="A9" t="str">
            <v xml:space="preserve">ASTRAM  </v>
          </cell>
          <cell r="B9" t="str">
            <v>Aubagne</v>
          </cell>
        </row>
        <row r="10">
          <cell r="A10" t="str">
            <v>BBF</v>
          </cell>
          <cell r="B10" t="str">
            <v>Luminy</v>
          </cell>
        </row>
        <row r="11">
          <cell r="A11" t="str">
            <v>BIO-AFM-LAB</v>
          </cell>
          <cell r="B11" t="str">
            <v>Luminy</v>
          </cell>
        </row>
        <row r="12">
          <cell r="A12" t="str">
            <v>BIP</v>
          </cell>
          <cell r="B12" t="str">
            <v>Marseille</v>
          </cell>
        </row>
        <row r="13">
          <cell r="A13" t="str">
            <v>BVME</v>
          </cell>
          <cell r="B13" t="str">
            <v>Luminy</v>
          </cell>
        </row>
        <row r="14">
          <cell r="A14" t="str">
            <v xml:space="preserve">CAER   </v>
          </cell>
          <cell r="B14" t="str">
            <v>Aix</v>
          </cell>
        </row>
        <row r="15">
          <cell r="A15" t="str">
            <v>CCJ</v>
          </cell>
          <cell r="B15" t="str">
            <v>Aix</v>
          </cell>
        </row>
        <row r="16">
          <cell r="A16" t="str">
            <v xml:space="preserve">CEPERC   </v>
          </cell>
          <cell r="B16" t="str">
            <v>Aix</v>
          </cell>
        </row>
        <row r="17">
          <cell r="A17" t="str">
            <v>CEREGE</v>
          </cell>
          <cell r="B17" t="str">
            <v>Aix</v>
          </cell>
        </row>
        <row r="18">
          <cell r="A18" t="str">
            <v>CERIMED</v>
          </cell>
          <cell r="B18" t="str">
            <v>Timone</v>
          </cell>
        </row>
        <row r="19">
          <cell r="A19" t="str">
            <v xml:space="preserve">CIELAM   </v>
          </cell>
          <cell r="B19" t="str">
            <v>Aix</v>
          </cell>
        </row>
        <row r="20">
          <cell r="A20" t="str">
            <v>CIML</v>
          </cell>
          <cell r="B20" t="str">
            <v>Luminy</v>
          </cell>
        </row>
        <row r="21">
          <cell r="A21" t="str">
            <v>CINAM</v>
          </cell>
          <cell r="B21" t="str">
            <v>Luminy</v>
          </cell>
        </row>
        <row r="22">
          <cell r="A22" t="str">
            <v xml:space="preserve">CLEO   </v>
          </cell>
          <cell r="B22" t="str">
            <v>Aix</v>
          </cell>
        </row>
        <row r="23">
          <cell r="A23" t="str">
            <v xml:space="preserve">CORPUS IR (TGIR) </v>
          </cell>
          <cell r="B23" t="str">
            <v>Marseille</v>
          </cell>
        </row>
        <row r="24">
          <cell r="A24" t="str">
            <v>CPPM</v>
          </cell>
          <cell r="B24" t="str">
            <v>NA</v>
          </cell>
        </row>
        <row r="25">
          <cell r="A25" t="str">
            <v>CPT</v>
          </cell>
          <cell r="B25" t="str">
            <v>Luminy</v>
          </cell>
        </row>
        <row r="26">
          <cell r="A26" t="str">
            <v>CRCM</v>
          </cell>
          <cell r="B26" t="str">
            <v>Luminy</v>
          </cell>
        </row>
        <row r="27">
          <cell r="A27" t="str">
            <v xml:space="preserve">CREDO   </v>
          </cell>
          <cell r="B27" t="str">
            <v>Marseille</v>
          </cell>
        </row>
        <row r="28">
          <cell r="A28" t="str">
            <v>CRET LOG</v>
          </cell>
          <cell r="B28" t="str">
            <v>Aix</v>
          </cell>
        </row>
        <row r="29">
          <cell r="A29" t="str">
            <v>CRMBM</v>
          </cell>
          <cell r="B29" t="str">
            <v>Timone</v>
          </cell>
        </row>
        <row r="30">
          <cell r="A30" t="str">
            <v>CRN2M</v>
          </cell>
          <cell r="B30" t="str">
            <v>Timone</v>
          </cell>
        </row>
        <row r="31">
          <cell r="A31" t="str">
            <v>CRN2M EQ1</v>
          </cell>
          <cell r="B31" t="str">
            <v>Timone</v>
          </cell>
        </row>
        <row r="32">
          <cell r="A32" t="str">
            <v>CRN2M EQ10</v>
          </cell>
          <cell r="B32" t="str">
            <v>Timone</v>
          </cell>
        </row>
        <row r="33">
          <cell r="A33" t="str">
            <v>CRN2M EQ3</v>
          </cell>
          <cell r="B33" t="str">
            <v>Timone</v>
          </cell>
        </row>
        <row r="34">
          <cell r="A34" t="str">
            <v>CRN2M EQ4</v>
          </cell>
          <cell r="B34" t="str">
            <v>Timone</v>
          </cell>
        </row>
        <row r="35">
          <cell r="A35" t="str">
            <v>CRN2M EQ5</v>
          </cell>
          <cell r="B35" t="str">
            <v>Timone</v>
          </cell>
        </row>
        <row r="36">
          <cell r="A36" t="str">
            <v>CRN2M EQ7</v>
          </cell>
          <cell r="B36" t="str">
            <v>Timone</v>
          </cell>
        </row>
        <row r="37">
          <cell r="A37" t="str">
            <v>CRN2M EQ9</v>
          </cell>
          <cell r="B37" t="str">
            <v>Timone</v>
          </cell>
        </row>
        <row r="38">
          <cell r="A38" t="str">
            <v>CRN2M PLAT</v>
          </cell>
          <cell r="B38" t="str">
            <v>Timone</v>
          </cell>
        </row>
        <row r="39">
          <cell r="A39" t="str">
            <v>CRO2</v>
          </cell>
          <cell r="B39" t="str">
            <v>Timone</v>
          </cell>
        </row>
        <row r="40">
          <cell r="A40" t="str">
            <v>Culture Scientifique/DCU</v>
          </cell>
          <cell r="B40" t="str">
            <v>PILOTAGE RECHERCHE</v>
          </cell>
        </row>
        <row r="41">
          <cell r="A41" t="str">
            <v xml:space="preserve">DPIL POLE 3C </v>
          </cell>
          <cell r="B41" t="str">
            <v>DPIL</v>
          </cell>
        </row>
        <row r="42">
          <cell r="A42" t="str">
            <v xml:space="preserve">DPIL GP AIXEXTSCHU </v>
          </cell>
          <cell r="B42" t="str">
            <v>DPIL</v>
          </cell>
        </row>
        <row r="43">
          <cell r="A43" t="str">
            <v>DEFI</v>
          </cell>
          <cell r="B43" t="str">
            <v>Aix</v>
          </cell>
        </row>
        <row r="44">
          <cell r="A44" t="str">
            <v>DPIL TX AMENAGT LUMINY</v>
          </cell>
          <cell r="B44" t="str">
            <v>Luminy</v>
          </cell>
        </row>
        <row r="45">
          <cell r="A45" t="str">
            <v>Collège Doctoral P1 P2 P3</v>
          </cell>
          <cell r="B45" t="str">
            <v>NA</v>
          </cell>
        </row>
        <row r="46">
          <cell r="A46" t="str">
            <v>DS-ACI</v>
          </cell>
          <cell r="B46" t="str">
            <v>Timone</v>
          </cell>
        </row>
        <row r="47">
          <cell r="A47" t="str">
            <v>EA Sport</v>
          </cell>
          <cell r="B47" t="str">
            <v>Luminy</v>
          </cell>
        </row>
        <row r="48">
          <cell r="A48" t="str">
            <v xml:space="preserve">ECHANGES  </v>
          </cell>
          <cell r="B48" t="str">
            <v>Aix</v>
          </cell>
        </row>
        <row r="49">
          <cell r="A49" t="str">
            <v>ECS</v>
          </cell>
          <cell r="B49" t="str">
            <v>Aix</v>
          </cell>
        </row>
        <row r="50">
          <cell r="A50" t="str">
            <v>ED PSM</v>
          </cell>
          <cell r="B50" t="str">
            <v>Luminy</v>
          </cell>
        </row>
        <row r="51">
          <cell r="A51" t="str">
            <v>ED Sciences eco Gestion</v>
          </cell>
          <cell r="B51" t="str">
            <v>Aix</v>
          </cell>
        </row>
        <row r="52">
          <cell r="A52" t="str">
            <v>ED SMH</v>
          </cell>
          <cell r="B52" t="str">
            <v>Luminy</v>
          </cell>
        </row>
        <row r="53">
          <cell r="A53" t="str">
            <v>ED SVDS</v>
          </cell>
          <cell r="B53" t="str">
            <v>Timone</v>
          </cell>
        </row>
        <row r="54">
          <cell r="A54" t="str">
            <v>EIPL</v>
          </cell>
          <cell r="B54" t="str">
            <v>Marseille</v>
          </cell>
        </row>
        <row r="55">
          <cell r="A55" t="str">
            <v>EPV UVE</v>
          </cell>
          <cell r="B55" t="str">
            <v>Timone</v>
          </cell>
        </row>
        <row r="56">
          <cell r="A56" t="str">
            <v>EPVCT</v>
          </cell>
          <cell r="B56" t="str">
            <v>Timone</v>
          </cell>
        </row>
        <row r="57">
          <cell r="A57" t="str">
            <v xml:space="preserve">ESPACE  </v>
          </cell>
          <cell r="B57" t="str">
            <v>Aix</v>
          </cell>
        </row>
        <row r="58">
          <cell r="A58" t="str">
            <v xml:space="preserve">FED 4211 FR 131 SCIENCES DU CERVEAU ET DE LA COGNITION </v>
          </cell>
          <cell r="B58" t="str">
            <v>Marseille</v>
          </cell>
        </row>
        <row r="59">
          <cell r="A59" t="str">
            <v>Fédération  de mécanique énergétique FR3515</v>
          </cell>
          <cell r="B59" t="str">
            <v>Etoile</v>
          </cell>
        </row>
        <row r="60">
          <cell r="A60" t="str">
            <v>FRESNEL</v>
          </cell>
          <cell r="B60" t="str">
            <v>Etoile</v>
          </cell>
        </row>
        <row r="61">
          <cell r="A61" t="str">
            <v>FRIIAM</v>
          </cell>
          <cell r="B61" t="str">
            <v>Etoile</v>
          </cell>
        </row>
        <row r="62">
          <cell r="A62" t="str">
            <v>FRUMAM</v>
          </cell>
          <cell r="B62" t="str">
            <v>Marseille</v>
          </cell>
        </row>
        <row r="63">
          <cell r="A63" t="str">
            <v>COREBIO</v>
          </cell>
          <cell r="B63" t="str">
            <v>Luminy</v>
          </cell>
        </row>
        <row r="64">
          <cell r="A64" t="str">
            <v>GIMP</v>
          </cell>
          <cell r="B64" t="str">
            <v>Timone</v>
          </cell>
        </row>
        <row r="65">
          <cell r="A65" t="str">
            <v>GMGF</v>
          </cell>
          <cell r="B65" t="str">
            <v>Timone</v>
          </cell>
        </row>
        <row r="66">
          <cell r="A66" t="str">
            <v>GMGF EQ1</v>
          </cell>
          <cell r="B66" t="str">
            <v>Timone</v>
          </cell>
        </row>
        <row r="67">
          <cell r="A67" t="str">
            <v>GMGF EQ2</v>
          </cell>
          <cell r="B67" t="str">
            <v>Timone</v>
          </cell>
        </row>
        <row r="68">
          <cell r="A68" t="str">
            <v>GMGF EQ4</v>
          </cell>
          <cell r="B68" t="str">
            <v>Timone</v>
          </cell>
        </row>
        <row r="69">
          <cell r="A69" t="str">
            <v>GMGF EQ5</v>
          </cell>
          <cell r="B69" t="str">
            <v>Timone</v>
          </cell>
        </row>
        <row r="70">
          <cell r="A70" t="str">
            <v>GMGF EQ6</v>
          </cell>
          <cell r="B70" t="str">
            <v>Timone</v>
          </cell>
        </row>
        <row r="71">
          <cell r="A71" t="str">
            <v>GMGF EQ8</v>
          </cell>
          <cell r="B71" t="str">
            <v>Timone</v>
          </cell>
        </row>
        <row r="72">
          <cell r="A72" t="str">
            <v>GMGF EQ9</v>
          </cell>
          <cell r="B72" t="str">
            <v>Timone</v>
          </cell>
        </row>
        <row r="73">
          <cell r="A73" t="str">
            <v>GMGF EQA</v>
          </cell>
          <cell r="B73" t="str">
            <v>Timone</v>
          </cell>
        </row>
        <row r="74">
          <cell r="A74" t="str">
            <v>GMGF EQIPS</v>
          </cell>
          <cell r="B74" t="str">
            <v>Timone</v>
          </cell>
        </row>
        <row r="75">
          <cell r="A75" t="str">
            <v>GREQAM</v>
          </cell>
          <cell r="B75" t="str">
            <v>Marseille</v>
          </cell>
        </row>
        <row r="76">
          <cell r="A76" t="str">
            <v>I2M</v>
          </cell>
          <cell r="B76" t="str">
            <v>Etoile</v>
          </cell>
        </row>
        <row r="77">
          <cell r="A77" t="str">
            <v>IBDML</v>
          </cell>
          <cell r="B77" t="str">
            <v>Luminy</v>
          </cell>
        </row>
        <row r="78">
          <cell r="A78" t="str">
            <v xml:space="preserve">ICR   </v>
          </cell>
          <cell r="B78" t="str">
            <v>Etoile</v>
          </cell>
        </row>
        <row r="79">
          <cell r="A79" t="str">
            <v xml:space="preserve">IDEMEC  </v>
          </cell>
          <cell r="B79" t="str">
            <v>Aix</v>
          </cell>
        </row>
        <row r="80">
          <cell r="A80" t="str">
            <v>IDMM</v>
          </cell>
          <cell r="B80" t="str">
            <v>Timone</v>
          </cell>
        </row>
        <row r="81">
          <cell r="A81" t="str">
            <v>IGS</v>
          </cell>
          <cell r="B81" t="str">
            <v>Luminy</v>
          </cell>
        </row>
        <row r="82">
          <cell r="A82" t="str">
            <v>IHP</v>
          </cell>
          <cell r="B82" t="str">
            <v>Aix</v>
          </cell>
        </row>
        <row r="83">
          <cell r="A83" t="str">
            <v>IM2NP</v>
          </cell>
          <cell r="B83" t="str">
            <v>Etoile</v>
          </cell>
        </row>
        <row r="84">
          <cell r="A84" t="str">
            <v xml:space="preserve">IMAF  </v>
          </cell>
          <cell r="B84" t="str">
            <v>Aix</v>
          </cell>
        </row>
        <row r="85">
          <cell r="A85" t="str">
            <v>IMBE</v>
          </cell>
          <cell r="B85" t="str">
            <v>Aix</v>
          </cell>
        </row>
        <row r="86">
          <cell r="A86" t="str">
            <v>IMM</v>
          </cell>
          <cell r="B86" t="str">
            <v>Luminy</v>
          </cell>
        </row>
        <row r="87">
          <cell r="A87" t="str">
            <v>INS</v>
          </cell>
          <cell r="B87" t="str">
            <v>Timone</v>
          </cell>
        </row>
        <row r="88">
          <cell r="A88" t="str">
            <v>INT</v>
          </cell>
          <cell r="B88" t="str">
            <v>Timone</v>
          </cell>
        </row>
        <row r="89">
          <cell r="A89" t="str">
            <v>IP TPT</v>
          </cell>
          <cell r="B89" t="str">
            <v>Timone</v>
          </cell>
        </row>
        <row r="90">
          <cell r="A90" t="str">
            <v>IPR</v>
          </cell>
          <cell r="B90" t="str">
            <v>Timone</v>
          </cell>
        </row>
        <row r="91">
          <cell r="A91" t="str">
            <v xml:space="preserve">IRAA  </v>
          </cell>
          <cell r="B91" t="str">
            <v>Aix</v>
          </cell>
        </row>
        <row r="92">
          <cell r="A92" t="str">
            <v>IRASIA</v>
          </cell>
          <cell r="B92" t="str">
            <v>Aix</v>
          </cell>
        </row>
        <row r="93">
          <cell r="A93" t="str">
            <v xml:space="preserve">IREMAM  </v>
          </cell>
          <cell r="B93" t="str">
            <v>Aix</v>
          </cell>
        </row>
        <row r="94">
          <cell r="A94" t="str">
            <v xml:space="preserve">IRPHE  </v>
          </cell>
          <cell r="B94" t="str">
            <v>Etoile</v>
          </cell>
        </row>
        <row r="95">
          <cell r="A95" t="str">
            <v>IRSIC</v>
          </cell>
          <cell r="B95" t="str">
            <v>Marseille</v>
          </cell>
        </row>
        <row r="96">
          <cell r="A96" t="str">
            <v>ISM</v>
          </cell>
          <cell r="B96" t="str">
            <v>Luminy</v>
          </cell>
        </row>
        <row r="97">
          <cell r="A97" t="str">
            <v xml:space="preserve">IUSTI  </v>
          </cell>
          <cell r="B97" t="str">
            <v>Etoile</v>
          </cell>
        </row>
        <row r="98">
          <cell r="A98" t="str">
            <v xml:space="preserve">LA3M  </v>
          </cell>
          <cell r="B98" t="str">
            <v>Etoile</v>
          </cell>
        </row>
        <row r="99">
          <cell r="A99" t="str">
            <v xml:space="preserve">LAM   </v>
          </cell>
          <cell r="B99" t="str">
            <v>Etoile</v>
          </cell>
        </row>
        <row r="100">
          <cell r="A100" t="str">
            <v xml:space="preserve">LAMES  </v>
          </cell>
          <cell r="B100" t="str">
            <v>Aix</v>
          </cell>
        </row>
        <row r="101">
          <cell r="A101" t="str">
            <v xml:space="preserve">LAMPEA  </v>
          </cell>
          <cell r="B101" t="str">
            <v>Aix</v>
          </cell>
        </row>
        <row r="102">
          <cell r="A102" t="str">
            <v>LBA</v>
          </cell>
          <cell r="B102" t="str">
            <v>Timone</v>
          </cell>
        </row>
        <row r="103">
          <cell r="A103" t="str">
            <v>LCB</v>
          </cell>
          <cell r="B103" t="str">
            <v>Luminy</v>
          </cell>
        </row>
        <row r="104">
          <cell r="A104" t="str">
            <v xml:space="preserve">LCE  </v>
          </cell>
          <cell r="B104" t="str">
            <v>Marseille</v>
          </cell>
        </row>
        <row r="105">
          <cell r="A105" t="str">
            <v xml:space="preserve">LERMA  </v>
          </cell>
          <cell r="B105" t="str">
            <v>Aix</v>
          </cell>
        </row>
        <row r="106">
          <cell r="A106" t="str">
            <v xml:space="preserve">LESA  </v>
          </cell>
          <cell r="B106" t="str">
            <v>Aix</v>
          </cell>
        </row>
        <row r="107">
          <cell r="A107" t="str">
            <v>LEST</v>
          </cell>
          <cell r="B107" t="str">
            <v>Aix</v>
          </cell>
        </row>
        <row r="108">
          <cell r="A108" t="str">
            <v>LIF</v>
          </cell>
          <cell r="B108" t="str">
            <v>Luminy</v>
          </cell>
        </row>
        <row r="109">
          <cell r="A109" t="str">
            <v xml:space="preserve">LISA  </v>
          </cell>
          <cell r="B109" t="str">
            <v>Etoile</v>
          </cell>
        </row>
        <row r="110">
          <cell r="A110" t="str">
            <v>LISM</v>
          </cell>
          <cell r="B110" t="str">
            <v>Luminy</v>
          </cell>
        </row>
        <row r="111">
          <cell r="A111" t="str">
            <v>LITT</v>
          </cell>
          <cell r="B111" t="str">
            <v>Aix</v>
          </cell>
        </row>
        <row r="112">
          <cell r="A112" t="str">
            <v>LLA</v>
          </cell>
          <cell r="B112" t="str">
            <v>Aix</v>
          </cell>
        </row>
        <row r="113">
          <cell r="A113" t="str">
            <v>LMA</v>
          </cell>
          <cell r="B113" t="str">
            <v>Marseille</v>
          </cell>
        </row>
        <row r="114">
          <cell r="A114" t="str">
            <v xml:space="preserve">LNC  </v>
          </cell>
          <cell r="B114" t="str">
            <v>Marseille</v>
          </cell>
        </row>
        <row r="115">
          <cell r="A115" t="str">
            <v>LP3</v>
          </cell>
          <cell r="B115" t="str">
            <v>Luminy</v>
          </cell>
        </row>
        <row r="116">
          <cell r="A116" t="str">
            <v>LPC</v>
          </cell>
          <cell r="B116" t="str">
            <v>Marseille</v>
          </cell>
        </row>
        <row r="117">
          <cell r="A117" t="str">
            <v xml:space="preserve">LPCLS  </v>
          </cell>
          <cell r="B117" t="str">
            <v>Marseille</v>
          </cell>
        </row>
        <row r="118">
          <cell r="A118" t="str">
            <v xml:space="preserve">LPED  </v>
          </cell>
          <cell r="B118" t="str">
            <v>Marseille</v>
          </cell>
        </row>
        <row r="119">
          <cell r="A119" t="str">
            <v xml:space="preserve">LPL  </v>
          </cell>
          <cell r="B119" t="str">
            <v>Aix</v>
          </cell>
        </row>
        <row r="120">
          <cell r="A120" t="str">
            <v xml:space="preserve">LPS   </v>
          </cell>
          <cell r="B120" t="str">
            <v>Aix</v>
          </cell>
        </row>
        <row r="121">
          <cell r="A121" t="str">
            <v>LRIE</v>
          </cell>
          <cell r="B121" t="str">
            <v>Timone</v>
          </cell>
        </row>
        <row r="122">
          <cell r="A122" t="str">
            <v xml:space="preserve">LSBB </v>
          </cell>
          <cell r="B122" t="str">
            <v>Avignon</v>
          </cell>
        </row>
        <row r="123">
          <cell r="A123" t="str">
            <v>LSIS</v>
          </cell>
          <cell r="B123" t="str">
            <v>Etoile</v>
          </cell>
        </row>
        <row r="124">
          <cell r="A124" t="str">
            <v>M.I.O</v>
          </cell>
          <cell r="B124" t="str">
            <v>Luminy</v>
          </cell>
        </row>
        <row r="125">
          <cell r="A125" t="str">
            <v xml:space="preserve">MADIREL  </v>
          </cell>
          <cell r="B125" t="str">
            <v>Etoile</v>
          </cell>
        </row>
        <row r="126">
          <cell r="A126" t="str">
            <v xml:space="preserve">MAP  </v>
          </cell>
          <cell r="B126" t="str">
            <v>Marseille</v>
          </cell>
        </row>
        <row r="127">
          <cell r="A127" t="str">
            <v>ED MIM</v>
          </cell>
          <cell r="B127" t="str">
            <v>Marseille</v>
          </cell>
        </row>
        <row r="128">
          <cell r="A128" t="str">
            <v xml:space="preserve">MMSH  </v>
          </cell>
          <cell r="B128" t="str">
            <v>Aix</v>
          </cell>
        </row>
        <row r="129">
          <cell r="A129" t="str">
            <v xml:space="preserve">NIA   </v>
          </cell>
          <cell r="B129" t="str">
            <v>Marseille</v>
          </cell>
        </row>
        <row r="130">
          <cell r="A130" t="str">
            <v>NICN</v>
          </cell>
          <cell r="B130" t="str">
            <v>Timone</v>
          </cell>
        </row>
        <row r="131">
          <cell r="A131" t="str">
            <v>NORT</v>
          </cell>
          <cell r="B131" t="str">
            <v>Timone</v>
          </cell>
        </row>
        <row r="132">
          <cell r="A132" t="str">
            <v>PATRIMOINE SCIENTIFIQUE /</v>
          </cell>
          <cell r="B132" t="str">
            <v>PILOTAGE RECHERCHE</v>
          </cell>
        </row>
        <row r="133">
          <cell r="A133" t="str">
            <v xml:space="preserve">PIIM  </v>
          </cell>
          <cell r="B133" t="str">
            <v>Etoile</v>
          </cell>
        </row>
        <row r="134">
          <cell r="A134" t="str">
            <v>FE POLE 3C</v>
          </cell>
          <cell r="B134" t="str">
            <v>Marseille</v>
          </cell>
        </row>
        <row r="135">
          <cell r="A135" t="str">
            <v xml:space="preserve">PSYCLE   </v>
          </cell>
          <cell r="B135" t="str">
            <v>Aix</v>
          </cell>
        </row>
        <row r="136">
          <cell r="A136" t="str">
            <v>PYTHEAS</v>
          </cell>
          <cell r="B136" t="str">
            <v>Luminy</v>
          </cell>
        </row>
        <row r="137">
          <cell r="A137" t="str">
            <v>SESSTIM</v>
          </cell>
          <cell r="B137" t="str">
            <v>Timone</v>
          </cell>
        </row>
        <row r="138">
          <cell r="A138" t="str">
            <v>FE SFERE</v>
          </cell>
          <cell r="B138" t="str">
            <v>Aix</v>
          </cell>
        </row>
        <row r="139">
          <cell r="A139" t="str">
            <v>SPMC</v>
          </cell>
          <cell r="B139" t="str">
            <v>Timone</v>
          </cell>
        </row>
        <row r="140">
          <cell r="A140" t="str">
            <v>TAGC</v>
          </cell>
          <cell r="B140" t="str">
            <v>Luminy</v>
          </cell>
        </row>
        <row r="141">
          <cell r="A141" t="str">
            <v xml:space="preserve">TDMAM   </v>
          </cell>
          <cell r="B141" t="str">
            <v>Aix</v>
          </cell>
        </row>
        <row r="142">
          <cell r="A142" t="str">
            <v xml:space="preserve">TELEMME </v>
          </cell>
          <cell r="B142" t="str">
            <v>Aix</v>
          </cell>
        </row>
        <row r="143">
          <cell r="A143" t="str">
            <v>TMCD2</v>
          </cell>
          <cell r="B143" t="str">
            <v>Timone</v>
          </cell>
        </row>
        <row r="144">
          <cell r="A144" t="str">
            <v>UNIS</v>
          </cell>
          <cell r="B144" t="str">
            <v>Timone</v>
          </cell>
        </row>
        <row r="145">
          <cell r="A145" t="str">
            <v>URMITE</v>
          </cell>
          <cell r="B145" t="str">
            <v>Timone</v>
          </cell>
        </row>
        <row r="146">
          <cell r="A146" t="str">
            <v>ECOLE DOCTORALE</v>
          </cell>
          <cell r="B146" t="str">
            <v>Aix</v>
          </cell>
        </row>
        <row r="147">
          <cell r="A147" t="str">
            <v>PPSN</v>
          </cell>
          <cell r="B147" t="str">
            <v xml:space="preserve">ETOILE </v>
          </cell>
        </row>
        <row r="148">
          <cell r="A148" t="str">
            <v>LIEU</v>
          </cell>
          <cell r="B148" t="str">
            <v>AIX</v>
          </cell>
        </row>
        <row r="149">
          <cell r="A149" t="str">
            <v>CERGAM</v>
          </cell>
          <cell r="B149" t="str">
            <v>AIX</v>
          </cell>
        </row>
        <row r="150">
          <cell r="A150" t="str">
            <v>DPSC</v>
          </cell>
          <cell r="B150" t="str">
            <v>AIX</v>
          </cell>
        </row>
        <row r="151">
          <cell r="A151" t="str">
            <v>CERHIIP</v>
          </cell>
          <cell r="B151" t="str">
            <v>AIX</v>
          </cell>
        </row>
        <row r="152">
          <cell r="A152" t="str">
            <v>CDE</v>
          </cell>
          <cell r="B152" t="str">
            <v>AIX</v>
          </cell>
        </row>
        <row r="153">
          <cell r="A153" t="str">
            <v>LTD</v>
          </cell>
          <cell r="B153" t="str">
            <v>AIX</v>
          </cell>
        </row>
        <row r="154">
          <cell r="A154" t="str">
            <v>GREDIAUC</v>
          </cell>
          <cell r="B154" t="str">
            <v>AIX</v>
          </cell>
        </row>
        <row r="155">
          <cell r="A155" t="str">
            <v>CDS</v>
          </cell>
          <cell r="B155" t="str">
            <v>AIX</v>
          </cell>
        </row>
        <row r="156">
          <cell r="A156" t="str">
            <v>CRA</v>
          </cell>
          <cell r="B156" t="str">
            <v>AIX</v>
          </cell>
        </row>
        <row r="157">
          <cell r="A157" t="str">
            <v>CEFF</v>
          </cell>
          <cell r="B157" t="str">
            <v>AIX</v>
          </cell>
        </row>
        <row r="158">
          <cell r="A158" t="str">
            <v>LID2MS</v>
          </cell>
          <cell r="B158" t="str">
            <v>AIX</v>
          </cell>
        </row>
        <row r="159">
          <cell r="A159" t="str">
            <v>FEDERATION</v>
          </cell>
          <cell r="B159" t="str">
            <v xml:space="preserve">ETOILE </v>
          </cell>
        </row>
        <row r="160">
          <cell r="A160" t="str">
            <v>IC STAR 2</v>
          </cell>
          <cell r="B160" t="str">
            <v xml:space="preserve">ETOILE </v>
          </cell>
        </row>
        <row r="161">
          <cell r="A161" t="str">
            <v>ISM2</v>
          </cell>
          <cell r="B161" t="str">
            <v xml:space="preserve">ETOILE </v>
          </cell>
        </row>
        <row r="162">
          <cell r="A162" t="str">
            <v>M2P2</v>
          </cell>
          <cell r="B162" t="str">
            <v xml:space="preserve">ETOILE </v>
          </cell>
        </row>
        <row r="163">
          <cell r="A163" t="str">
            <v>DPCDIDE</v>
          </cell>
          <cell r="B163" t="str">
            <v>AIX</v>
          </cell>
        </row>
      </sheetData>
      <sheetData sheetId="13" refreshError="1"/>
      <sheetData sheetId="14" refreshError="1">
        <row r="1">
          <cell r="A1" t="str">
            <v>Ctre fin.</v>
          </cell>
          <cell r="B1" t="str">
            <v>DomF</v>
          </cell>
          <cell r="D1" t="str">
            <v>Ctre fin.</v>
          </cell>
          <cell r="E1" t="str">
            <v>DomF</v>
          </cell>
        </row>
        <row r="2">
          <cell r="A2" t="str">
            <v>9803E316</v>
          </cell>
          <cell r="B2">
            <v>111</v>
          </cell>
          <cell r="D2" t="str">
            <v>9801U326</v>
          </cell>
          <cell r="E2">
            <v>110</v>
          </cell>
        </row>
        <row r="3">
          <cell r="A3" t="str">
            <v>9803E460</v>
          </cell>
          <cell r="B3">
            <v>111</v>
          </cell>
          <cell r="D3" t="str">
            <v>9801U313</v>
          </cell>
          <cell r="E3">
            <v>111</v>
          </cell>
        </row>
        <row r="4">
          <cell r="A4" t="str">
            <v>9803E502</v>
          </cell>
          <cell r="B4">
            <v>111</v>
          </cell>
          <cell r="D4" t="str">
            <v>9801U139</v>
          </cell>
          <cell r="E4">
            <v>109</v>
          </cell>
        </row>
        <row r="5">
          <cell r="A5" t="str">
            <v>9803E503</v>
          </cell>
          <cell r="B5">
            <v>111</v>
          </cell>
          <cell r="D5" t="str">
            <v>9801U143</v>
          </cell>
          <cell r="E5">
            <v>110</v>
          </cell>
        </row>
        <row r="6">
          <cell r="A6" t="str">
            <v>9803E507</v>
          </cell>
          <cell r="B6">
            <v>111</v>
          </cell>
          <cell r="D6" t="str">
            <v>9801U134</v>
          </cell>
          <cell r="E6">
            <v>106</v>
          </cell>
        </row>
        <row r="7">
          <cell r="A7" t="str">
            <v>9803E506</v>
          </cell>
          <cell r="B7">
            <v>111</v>
          </cell>
          <cell r="D7" t="str">
            <v>9801U328</v>
          </cell>
          <cell r="E7">
            <v>111</v>
          </cell>
        </row>
        <row r="8">
          <cell r="A8" t="str">
            <v>9803E508</v>
          </cell>
          <cell r="B8">
            <v>111</v>
          </cell>
          <cell r="D8" t="str">
            <v>9801U141</v>
          </cell>
          <cell r="E8">
            <v>108</v>
          </cell>
        </row>
        <row r="9">
          <cell r="A9" t="str">
            <v>9803E509</v>
          </cell>
          <cell r="B9">
            <v>111</v>
          </cell>
          <cell r="D9" t="str">
            <v>9801U137</v>
          </cell>
          <cell r="E9">
            <v>110</v>
          </cell>
        </row>
        <row r="10">
          <cell r="A10" t="str">
            <v>9803E510</v>
          </cell>
          <cell r="B10">
            <v>111</v>
          </cell>
          <cell r="D10" t="str">
            <v>9801U323</v>
          </cell>
          <cell r="E10">
            <v>111</v>
          </cell>
        </row>
        <row r="11">
          <cell r="A11" t="str">
            <v>9803E511</v>
          </cell>
          <cell r="B11">
            <v>111</v>
          </cell>
          <cell r="D11" t="str">
            <v>9801U138</v>
          </cell>
          <cell r="E11">
            <v>107</v>
          </cell>
        </row>
        <row r="12">
          <cell r="A12" t="str">
            <v>9803E514</v>
          </cell>
          <cell r="B12">
            <v>111</v>
          </cell>
          <cell r="D12" t="str">
            <v>9801U133</v>
          </cell>
          <cell r="E12">
            <v>110</v>
          </cell>
        </row>
        <row r="13">
          <cell r="A13" t="str">
            <v>9803E515</v>
          </cell>
          <cell r="B13">
            <v>111</v>
          </cell>
          <cell r="D13" t="str">
            <v>9801E310</v>
          </cell>
          <cell r="E13">
            <v>111</v>
          </cell>
        </row>
        <row r="14">
          <cell r="A14" t="str">
            <v>9803D250</v>
          </cell>
          <cell r="B14">
            <v>111</v>
          </cell>
          <cell r="D14" t="str">
            <v>9801U326</v>
          </cell>
          <cell r="E14">
            <v>111</v>
          </cell>
        </row>
        <row r="15">
          <cell r="A15" t="str">
            <v>9803D251</v>
          </cell>
          <cell r="B15">
            <v>111</v>
          </cell>
          <cell r="D15" t="str">
            <v>9801U320</v>
          </cell>
          <cell r="E15">
            <v>111</v>
          </cell>
        </row>
        <row r="16">
          <cell r="A16" t="str">
            <v>9803D067</v>
          </cell>
          <cell r="B16">
            <v>111</v>
          </cell>
          <cell r="D16" t="str">
            <v>9801E307</v>
          </cell>
          <cell r="E16">
            <v>111</v>
          </cell>
        </row>
        <row r="17">
          <cell r="A17" t="str">
            <v>9803F116</v>
          </cell>
          <cell r="B17">
            <v>111</v>
          </cell>
          <cell r="D17" t="str">
            <v>9801U144</v>
          </cell>
          <cell r="E17">
            <v>108</v>
          </cell>
        </row>
        <row r="18">
          <cell r="A18" t="str">
            <v>9803F131</v>
          </cell>
          <cell r="B18">
            <v>111</v>
          </cell>
          <cell r="D18" t="str">
            <v>9801E309</v>
          </cell>
          <cell r="E18">
            <v>111</v>
          </cell>
        </row>
        <row r="19">
          <cell r="A19" t="str">
            <v>9803F520</v>
          </cell>
          <cell r="B19">
            <v>111</v>
          </cell>
          <cell r="D19" t="str">
            <v>9801U142</v>
          </cell>
          <cell r="E19">
            <v>109</v>
          </cell>
        </row>
        <row r="20">
          <cell r="A20" t="str">
            <v>9803FICS</v>
          </cell>
          <cell r="B20">
            <v>108</v>
          </cell>
          <cell r="D20" t="str">
            <v>9801U137</v>
          </cell>
          <cell r="E20">
            <v>108</v>
          </cell>
        </row>
        <row r="21">
          <cell r="A21" t="str">
            <v>9803U104</v>
          </cell>
          <cell r="B21">
            <v>108</v>
          </cell>
          <cell r="D21" t="str">
            <v>9801U312</v>
          </cell>
          <cell r="E21">
            <v>111</v>
          </cell>
        </row>
        <row r="22">
          <cell r="A22" t="str">
            <v>9803U105</v>
          </cell>
          <cell r="B22">
            <v>106</v>
          </cell>
          <cell r="D22" t="str">
            <v>9801U136</v>
          </cell>
          <cell r="E22">
            <v>106</v>
          </cell>
        </row>
        <row r="23">
          <cell r="A23" t="str">
            <v>9803U109</v>
          </cell>
          <cell r="B23">
            <v>107</v>
          </cell>
          <cell r="D23" t="str">
            <v>9801U329</v>
          </cell>
          <cell r="E23">
            <v>111</v>
          </cell>
        </row>
        <row r="24">
          <cell r="A24" t="str">
            <v>9803U113</v>
          </cell>
          <cell r="B24">
            <v>110</v>
          </cell>
          <cell r="D24" t="str">
            <v>9801U141</v>
          </cell>
          <cell r="E24">
            <v>106</v>
          </cell>
        </row>
        <row r="25">
          <cell r="A25" t="str">
            <v>9803U128</v>
          </cell>
          <cell r="B25">
            <v>108</v>
          </cell>
          <cell r="D25" t="str">
            <v>9801U139</v>
          </cell>
          <cell r="E25">
            <v>108</v>
          </cell>
        </row>
        <row r="26">
          <cell r="A26" t="str">
            <v>9803U129</v>
          </cell>
          <cell r="B26">
            <v>108</v>
          </cell>
          <cell r="D26" t="str">
            <v>9801U146</v>
          </cell>
          <cell r="E26">
            <v>106</v>
          </cell>
        </row>
        <row r="27">
          <cell r="A27" t="str">
            <v>9803U130</v>
          </cell>
          <cell r="B27">
            <v>108</v>
          </cell>
          <cell r="D27" t="str">
            <v>9801U135</v>
          </cell>
          <cell r="E27">
            <v>106</v>
          </cell>
        </row>
        <row r="28">
          <cell r="A28" t="str">
            <v>9803U505</v>
          </cell>
          <cell r="B28">
            <v>111</v>
          </cell>
          <cell r="D28" t="str">
            <v>9801U147</v>
          </cell>
          <cell r="E28">
            <v>108</v>
          </cell>
        </row>
        <row r="29">
          <cell r="A29" t="str">
            <v>9803U133</v>
          </cell>
          <cell r="B29">
            <v>108</v>
          </cell>
          <cell r="D29" t="str">
            <v>9801U316</v>
          </cell>
          <cell r="E29">
            <v>111</v>
          </cell>
        </row>
        <row r="30">
          <cell r="A30" t="str">
            <v>9803FCIM</v>
          </cell>
          <cell r="B30">
            <v>108</v>
          </cell>
          <cell r="D30" t="str">
            <v>9801U322</v>
          </cell>
          <cell r="E30">
            <v>111</v>
          </cell>
        </row>
        <row r="31">
          <cell r="A31" t="str">
            <v>9803U105</v>
          </cell>
          <cell r="B31">
            <v>110</v>
          </cell>
          <cell r="D31" t="str">
            <v>9801E306</v>
          </cell>
          <cell r="E31">
            <v>111</v>
          </cell>
        </row>
        <row r="32">
          <cell r="A32" t="str">
            <v>9803F116</v>
          </cell>
          <cell r="B32">
            <v>108</v>
          </cell>
          <cell r="D32" t="str">
            <v>9801U321</v>
          </cell>
          <cell r="E32">
            <v>111</v>
          </cell>
        </row>
        <row r="33">
          <cell r="A33" t="str">
            <v>9803F131</v>
          </cell>
          <cell r="B33">
            <v>110</v>
          </cell>
          <cell r="D33" t="str">
            <v>9801E308</v>
          </cell>
          <cell r="E33">
            <v>111</v>
          </cell>
        </row>
        <row r="34">
          <cell r="A34" t="str">
            <v>9803U109</v>
          </cell>
          <cell r="B34">
            <v>106</v>
          </cell>
          <cell r="D34">
            <v>9.8009999999999996E+304</v>
          </cell>
          <cell r="E34">
            <v>111</v>
          </cell>
        </row>
        <row r="35">
          <cell r="A35" t="str">
            <v>9803U129</v>
          </cell>
          <cell r="B35">
            <v>109</v>
          </cell>
          <cell r="D35" t="str">
            <v>9801U330</v>
          </cell>
          <cell r="E35">
            <v>111</v>
          </cell>
        </row>
        <row r="36">
          <cell r="A36" t="str">
            <v>9803U113</v>
          </cell>
          <cell r="B36">
            <v>106</v>
          </cell>
          <cell r="D36" t="str">
            <v>9801U142</v>
          </cell>
          <cell r="E36">
            <v>108</v>
          </cell>
        </row>
        <row r="37">
          <cell r="A37" t="str">
            <v>9803U109</v>
          </cell>
          <cell r="B37">
            <v>111</v>
          </cell>
          <cell r="D37" t="str">
            <v>9801U325</v>
          </cell>
          <cell r="E37">
            <v>111</v>
          </cell>
        </row>
        <row r="38">
          <cell r="A38" t="str">
            <v>9803D250</v>
          </cell>
          <cell r="B38">
            <v>108</v>
          </cell>
          <cell r="D38" t="str">
            <v>9801U317</v>
          </cell>
          <cell r="E38">
            <v>106</v>
          </cell>
        </row>
        <row r="39">
          <cell r="A39" t="str">
            <v>9803D251</v>
          </cell>
          <cell r="B39">
            <v>110</v>
          </cell>
          <cell r="D39" t="str">
            <v>9801E309</v>
          </cell>
          <cell r="E39">
            <v>106</v>
          </cell>
        </row>
        <row r="40">
          <cell r="A40" t="str">
            <v>9803U128</v>
          </cell>
          <cell r="B40">
            <v>112</v>
          </cell>
          <cell r="D40" t="str">
            <v>9801U318</v>
          </cell>
          <cell r="E40">
            <v>111</v>
          </cell>
        </row>
        <row r="41">
          <cell r="A41" t="str">
            <v>9803U128</v>
          </cell>
          <cell r="B41">
            <v>106</v>
          </cell>
          <cell r="D41" t="str">
            <v>9801E311</v>
          </cell>
          <cell r="E41">
            <v>115</v>
          </cell>
        </row>
        <row r="42">
          <cell r="A42" t="str">
            <v>9803U113</v>
          </cell>
          <cell r="B42">
            <v>111</v>
          </cell>
          <cell r="D42" t="str">
            <v>9801U324</v>
          </cell>
          <cell r="E42">
            <v>111</v>
          </cell>
        </row>
        <row r="43">
          <cell r="A43" t="str">
            <v>9803E515</v>
          </cell>
          <cell r="B43">
            <v>112</v>
          </cell>
          <cell r="D43" t="str">
            <v>9801U315</v>
          </cell>
          <cell r="E43">
            <v>112</v>
          </cell>
        </row>
        <row r="44">
          <cell r="A44" t="str">
            <v>9803U129</v>
          </cell>
          <cell r="B44">
            <v>115</v>
          </cell>
          <cell r="D44" t="str">
            <v>9801U319</v>
          </cell>
          <cell r="E44">
            <v>111</v>
          </cell>
        </row>
        <row r="45">
          <cell r="A45" t="str">
            <v>9803U104</v>
          </cell>
          <cell r="B45">
            <v>111</v>
          </cell>
          <cell r="D45">
            <v>9.8010000000000008E+305</v>
          </cell>
          <cell r="E45">
            <v>111</v>
          </cell>
        </row>
        <row r="46">
          <cell r="A46" t="str">
            <v>9803U109</v>
          </cell>
          <cell r="B46">
            <v>108</v>
          </cell>
          <cell r="D46">
            <v>9.8010000000000002E+306</v>
          </cell>
          <cell r="E46">
            <v>111</v>
          </cell>
        </row>
        <row r="47">
          <cell r="A47" t="str">
            <v>9803U505</v>
          </cell>
          <cell r="B47">
            <v>106</v>
          </cell>
          <cell r="D47" t="str">
            <v>9801U142</v>
          </cell>
          <cell r="E47">
            <v>115</v>
          </cell>
        </row>
        <row r="48">
          <cell r="A48" t="str">
            <v>9803U128</v>
          </cell>
          <cell r="B48">
            <v>111</v>
          </cell>
          <cell r="D48" t="str">
            <v>9801U141</v>
          </cell>
          <cell r="E48">
            <v>115</v>
          </cell>
        </row>
        <row r="49">
          <cell r="A49" t="str">
            <v>9803U128</v>
          </cell>
          <cell r="B49">
            <v>110</v>
          </cell>
          <cell r="D49" t="str">
            <v>9801U139</v>
          </cell>
          <cell r="E49">
            <v>115</v>
          </cell>
        </row>
        <row r="50">
          <cell r="A50" t="str">
            <v>9803U113</v>
          </cell>
          <cell r="B50">
            <v>108</v>
          </cell>
          <cell r="D50" t="str">
            <v>9801U143</v>
          </cell>
          <cell r="E50">
            <v>115</v>
          </cell>
        </row>
        <row r="51">
          <cell r="A51" t="str">
            <v>9803U129</v>
          </cell>
          <cell r="B51">
            <v>111</v>
          </cell>
          <cell r="D51">
            <v>9.8009999999999996E+304</v>
          </cell>
          <cell r="E51">
            <v>115</v>
          </cell>
        </row>
        <row r="52">
          <cell r="A52" t="str">
            <v>9803U129</v>
          </cell>
          <cell r="B52">
            <v>112</v>
          </cell>
          <cell r="D52" t="str">
            <v>9801U315</v>
          </cell>
          <cell r="E52">
            <v>115</v>
          </cell>
        </row>
        <row r="53">
          <cell r="A53" t="str">
            <v>9803U130</v>
          </cell>
          <cell r="B53">
            <v>111</v>
          </cell>
          <cell r="D53" t="str">
            <v>9801U321</v>
          </cell>
          <cell r="E53">
            <v>115</v>
          </cell>
        </row>
        <row r="54">
          <cell r="A54" t="str">
            <v>9803E511</v>
          </cell>
          <cell r="B54">
            <v>108</v>
          </cell>
          <cell r="D54" t="str">
            <v>9801U323</v>
          </cell>
          <cell r="E54">
            <v>115</v>
          </cell>
        </row>
        <row r="55">
          <cell r="A55" t="str">
            <v>9803E514</v>
          </cell>
          <cell r="B55">
            <v>108</v>
          </cell>
          <cell r="D55" t="str">
            <v>9801U318</v>
          </cell>
          <cell r="E55">
            <v>115</v>
          </cell>
        </row>
        <row r="56">
          <cell r="A56" t="str">
            <v>9803U105</v>
          </cell>
          <cell r="B56">
            <v>108</v>
          </cell>
          <cell r="D56">
            <v>9.8010000000000009E+307</v>
          </cell>
          <cell r="E56">
            <v>115</v>
          </cell>
        </row>
        <row r="57">
          <cell r="A57" t="str">
            <v>9803E506</v>
          </cell>
          <cell r="B57">
            <v>108</v>
          </cell>
          <cell r="D57" t="str">
            <v>9801U312</v>
          </cell>
          <cell r="E57">
            <v>115</v>
          </cell>
        </row>
        <row r="58">
          <cell r="A58" t="str">
            <v>9803U109</v>
          </cell>
          <cell r="B58">
            <v>109</v>
          </cell>
          <cell r="D58" t="str">
            <v>9801E307</v>
          </cell>
          <cell r="E58">
            <v>115</v>
          </cell>
        </row>
        <row r="59">
          <cell r="A59" t="str">
            <v>9803U133</v>
          </cell>
          <cell r="B59">
            <v>111</v>
          </cell>
          <cell r="D59" t="str">
            <v>9801U317</v>
          </cell>
          <cell r="E59">
            <v>111</v>
          </cell>
        </row>
        <row r="60">
          <cell r="A60" t="str">
            <v>9803FICS</v>
          </cell>
          <cell r="B60">
            <v>112</v>
          </cell>
          <cell r="D60" t="str">
            <v>9801U138</v>
          </cell>
          <cell r="E60">
            <v>105</v>
          </cell>
        </row>
        <row r="61">
          <cell r="A61" t="str">
            <v>9803FCIM</v>
          </cell>
          <cell r="B61">
            <v>112</v>
          </cell>
          <cell r="D61" t="str">
            <v>9801U133</v>
          </cell>
          <cell r="E61">
            <v>106</v>
          </cell>
        </row>
        <row r="62">
          <cell r="A62" t="str">
            <v>9803U104</v>
          </cell>
          <cell r="B62">
            <v>112</v>
          </cell>
          <cell r="D62" t="str">
            <v>9801U326</v>
          </cell>
          <cell r="E62">
            <v>106</v>
          </cell>
        </row>
        <row r="63">
          <cell r="A63" t="str">
            <v>9803E511</v>
          </cell>
          <cell r="B63">
            <v>112</v>
          </cell>
          <cell r="D63" t="str">
            <v>9801U315</v>
          </cell>
          <cell r="E63">
            <v>111</v>
          </cell>
        </row>
        <row r="64">
          <cell r="A64" t="str">
            <v>9803U105</v>
          </cell>
          <cell r="B64">
            <v>111</v>
          </cell>
          <cell r="D64" t="str">
            <v>9801U133</v>
          </cell>
          <cell r="E64">
            <v>109</v>
          </cell>
        </row>
        <row r="65">
          <cell r="A65" t="str">
            <v>9803U129</v>
          </cell>
          <cell r="B65">
            <v>101</v>
          </cell>
          <cell r="D65" t="str">
            <v>9801U143</v>
          </cell>
          <cell r="E65">
            <v>105</v>
          </cell>
        </row>
        <row r="66">
          <cell r="A66" t="str">
            <v>9803U129</v>
          </cell>
          <cell r="B66">
            <v>106</v>
          </cell>
          <cell r="D66" t="str">
            <v>9801E307</v>
          </cell>
          <cell r="E66">
            <v>112</v>
          </cell>
        </row>
        <row r="67">
          <cell r="A67" t="str">
            <v>9803U113</v>
          </cell>
          <cell r="B67">
            <v>101</v>
          </cell>
          <cell r="D67" t="str">
            <v>9801U138</v>
          </cell>
          <cell r="E67">
            <v>108</v>
          </cell>
        </row>
        <row r="68">
          <cell r="A68" t="str">
            <v>9803U113</v>
          </cell>
          <cell r="B68">
            <v>115</v>
          </cell>
          <cell r="D68" t="str">
            <v>9801E307</v>
          </cell>
          <cell r="E68">
            <v>1031</v>
          </cell>
        </row>
        <row r="69">
          <cell r="A69" t="str">
            <v>9803U133</v>
          </cell>
          <cell r="B69">
            <v>115</v>
          </cell>
          <cell r="D69" t="str">
            <v>9801U314</v>
          </cell>
          <cell r="E69">
            <v>111</v>
          </cell>
        </row>
        <row r="70">
          <cell r="A70" t="str">
            <v>9803D251</v>
          </cell>
          <cell r="B70">
            <v>106</v>
          </cell>
          <cell r="D70" t="str">
            <v>9801U325</v>
          </cell>
          <cell r="E70">
            <v>1031</v>
          </cell>
        </row>
        <row r="71">
          <cell r="A71" t="str">
            <v>9803U105</v>
          </cell>
          <cell r="B71">
            <v>115</v>
          </cell>
          <cell r="D71" t="str">
            <v>9801U137</v>
          </cell>
          <cell r="E71">
            <v>106</v>
          </cell>
        </row>
        <row r="72">
          <cell r="A72" t="str">
            <v>9803FICS</v>
          </cell>
          <cell r="B72">
            <v>115</v>
          </cell>
          <cell r="D72" t="str">
            <v>9801U133</v>
          </cell>
          <cell r="E72">
            <v>111</v>
          </cell>
        </row>
        <row r="73">
          <cell r="A73" t="str">
            <v>9803U109</v>
          </cell>
          <cell r="B73">
            <v>115</v>
          </cell>
          <cell r="D73" t="str">
            <v>9801U138</v>
          </cell>
          <cell r="E73">
            <v>111</v>
          </cell>
        </row>
        <row r="74">
          <cell r="A74" t="str">
            <v>9803F116</v>
          </cell>
          <cell r="B74">
            <v>112</v>
          </cell>
          <cell r="D74" t="str">
            <v>9801U326</v>
          </cell>
          <cell r="E74">
            <v>115</v>
          </cell>
        </row>
        <row r="75">
          <cell r="A75" t="str">
            <v>9803F116</v>
          </cell>
          <cell r="B75">
            <v>106</v>
          </cell>
          <cell r="D75" t="str">
            <v>9801U143</v>
          </cell>
          <cell r="E75">
            <v>1053</v>
          </cell>
        </row>
        <row r="76">
          <cell r="A76" t="str">
            <v>9803U130</v>
          </cell>
          <cell r="B76">
            <v>106</v>
          </cell>
          <cell r="D76" t="str">
            <v>9801U320</v>
          </cell>
          <cell r="E76">
            <v>115</v>
          </cell>
        </row>
        <row r="77">
          <cell r="A77" t="str">
            <v>9803U130</v>
          </cell>
          <cell r="B77">
            <v>112</v>
          </cell>
          <cell r="D77" t="str">
            <v>9801E309</v>
          </cell>
          <cell r="E77">
            <v>115</v>
          </cell>
        </row>
        <row r="78">
          <cell r="A78" t="str">
            <v>9803F116</v>
          </cell>
          <cell r="B78">
            <v>114</v>
          </cell>
          <cell r="D78" t="str">
            <v>9801U313</v>
          </cell>
          <cell r="E78">
            <v>1031</v>
          </cell>
        </row>
        <row r="79">
          <cell r="A79" t="str">
            <v>9803E511</v>
          </cell>
          <cell r="B79">
            <v>110</v>
          </cell>
          <cell r="D79" t="str">
            <v>9801U325</v>
          </cell>
          <cell r="E79">
            <v>115</v>
          </cell>
        </row>
        <row r="80">
          <cell r="A80" t="str">
            <v>9803U130</v>
          </cell>
          <cell r="B80">
            <v>115</v>
          </cell>
          <cell r="D80" t="str">
            <v>9801U313</v>
          </cell>
          <cell r="E80">
            <v>115</v>
          </cell>
        </row>
        <row r="81">
          <cell r="A81" t="str">
            <v>9803U128</v>
          </cell>
          <cell r="B81">
            <v>105</v>
          </cell>
          <cell r="D81" t="str">
            <v>9801U136</v>
          </cell>
          <cell r="E81">
            <v>115</v>
          </cell>
        </row>
        <row r="82">
          <cell r="A82" t="str">
            <v>9803D250</v>
          </cell>
          <cell r="B82">
            <v>110</v>
          </cell>
          <cell r="D82" t="str">
            <v>9801E310</v>
          </cell>
          <cell r="E82">
            <v>115</v>
          </cell>
        </row>
        <row r="83">
          <cell r="A83" t="str">
            <v>9803D251</v>
          </cell>
          <cell r="B83">
            <v>108</v>
          </cell>
          <cell r="D83" t="str">
            <v>9801U324</v>
          </cell>
          <cell r="E83">
            <v>115</v>
          </cell>
        </row>
        <row r="84">
          <cell r="A84" t="str">
            <v>9803U104</v>
          </cell>
          <cell r="B84">
            <v>110</v>
          </cell>
          <cell r="D84" t="str">
            <v>9801U330</v>
          </cell>
          <cell r="E84">
            <v>115</v>
          </cell>
        </row>
        <row r="85">
          <cell r="A85" t="str">
            <v>9803U129M</v>
          </cell>
          <cell r="B85">
            <v>108</v>
          </cell>
          <cell r="D85" t="str">
            <v>9801U317</v>
          </cell>
          <cell r="E85">
            <v>115</v>
          </cell>
        </row>
        <row r="86">
          <cell r="A86" t="str">
            <v>9803U129O</v>
          </cell>
          <cell r="B86">
            <v>108</v>
          </cell>
          <cell r="D86" t="str">
            <v>9801F150</v>
          </cell>
          <cell r="E86">
            <v>108</v>
          </cell>
        </row>
        <row r="87">
          <cell r="A87" t="str">
            <v>9803U129F</v>
          </cell>
          <cell r="B87">
            <v>108</v>
          </cell>
          <cell r="D87" t="str">
            <v>9801U316</v>
          </cell>
          <cell r="E87">
            <v>115</v>
          </cell>
        </row>
        <row r="88">
          <cell r="A88" t="str">
            <v>9803U129E</v>
          </cell>
          <cell r="B88">
            <v>108</v>
          </cell>
          <cell r="D88" t="str">
            <v>9801U328</v>
          </cell>
          <cell r="E88">
            <v>115</v>
          </cell>
        </row>
        <row r="89">
          <cell r="A89" t="str">
            <v>9803U129H</v>
          </cell>
          <cell r="B89">
            <v>108</v>
          </cell>
          <cell r="D89" t="str">
            <v>9801F150</v>
          </cell>
          <cell r="E89">
            <v>115</v>
          </cell>
        </row>
        <row r="90">
          <cell r="A90" t="str">
            <v>9803U129I</v>
          </cell>
          <cell r="B90">
            <v>108</v>
          </cell>
          <cell r="D90" t="str">
            <v>9801U322</v>
          </cell>
          <cell r="E90">
            <v>115</v>
          </cell>
        </row>
        <row r="91">
          <cell r="A91" t="str">
            <v>9803U129A</v>
          </cell>
          <cell r="B91">
            <v>108</v>
          </cell>
          <cell r="D91" t="str">
            <v>9801E305</v>
          </cell>
          <cell r="E91">
            <v>111</v>
          </cell>
        </row>
        <row r="92">
          <cell r="A92" t="str">
            <v>9803U129P</v>
          </cell>
          <cell r="B92">
            <v>108</v>
          </cell>
          <cell r="D92" t="str">
            <v>9801U317</v>
          </cell>
          <cell r="E92">
            <v>1031</v>
          </cell>
        </row>
        <row r="93">
          <cell r="A93" t="str">
            <v>9803U129C</v>
          </cell>
          <cell r="B93">
            <v>108</v>
          </cell>
          <cell r="D93" t="str">
            <v>9801U314</v>
          </cell>
          <cell r="E93">
            <v>115</v>
          </cell>
        </row>
        <row r="94">
          <cell r="A94" t="str">
            <v>9803U129K</v>
          </cell>
          <cell r="B94">
            <v>108</v>
          </cell>
          <cell r="D94" t="str">
            <v>9801U319</v>
          </cell>
          <cell r="E94">
            <v>115</v>
          </cell>
        </row>
        <row r="95">
          <cell r="A95" t="str">
            <v>9803U129D</v>
          </cell>
          <cell r="B95">
            <v>108</v>
          </cell>
          <cell r="D95" t="str">
            <v>9801U134</v>
          </cell>
          <cell r="E95">
            <v>115</v>
          </cell>
        </row>
        <row r="96">
          <cell r="A96" t="str">
            <v>9803U129E</v>
          </cell>
          <cell r="B96">
            <v>111</v>
          </cell>
          <cell r="D96" t="str">
            <v>9801U138</v>
          </cell>
          <cell r="E96">
            <v>115</v>
          </cell>
        </row>
        <row r="97">
          <cell r="A97" t="str">
            <v>9803E506</v>
          </cell>
          <cell r="B97">
            <v>110</v>
          </cell>
          <cell r="D97" t="str">
            <v>9801E306</v>
          </cell>
          <cell r="E97">
            <v>115</v>
          </cell>
        </row>
        <row r="98">
          <cell r="A98" t="str">
            <v>9803E510</v>
          </cell>
          <cell r="B98">
            <v>110</v>
          </cell>
          <cell r="D98">
            <v>9.8010000000000008E+305</v>
          </cell>
          <cell r="E98">
            <v>115</v>
          </cell>
        </row>
        <row r="99">
          <cell r="A99" t="str">
            <v>9803F131</v>
          </cell>
          <cell r="B99">
            <v>106</v>
          </cell>
          <cell r="D99">
            <v>9.8010000000000002E+306</v>
          </cell>
          <cell r="E99">
            <v>115</v>
          </cell>
        </row>
        <row r="100">
          <cell r="A100" t="str">
            <v>9803E316</v>
          </cell>
          <cell r="B100">
            <v>112</v>
          </cell>
          <cell r="D100" t="str">
            <v>9801E305</v>
          </cell>
          <cell r="E100">
            <v>115</v>
          </cell>
        </row>
        <row r="101">
          <cell r="A101" t="str">
            <v>9803U129J</v>
          </cell>
          <cell r="B101">
            <v>108</v>
          </cell>
          <cell r="D101" t="str">
            <v>9801E308</v>
          </cell>
          <cell r="E101">
            <v>115</v>
          </cell>
        </row>
        <row r="102">
          <cell r="A102" t="str">
            <v>9803U129G</v>
          </cell>
          <cell r="B102">
            <v>108</v>
          </cell>
          <cell r="D102" t="str">
            <v>9801U137</v>
          </cell>
          <cell r="E102">
            <v>115</v>
          </cell>
        </row>
        <row r="103">
          <cell r="A103" t="str">
            <v>9803U129B</v>
          </cell>
          <cell r="B103">
            <v>108</v>
          </cell>
          <cell r="D103" t="str">
            <v>9801E305</v>
          </cell>
          <cell r="E103">
            <v>107</v>
          </cell>
        </row>
        <row r="104">
          <cell r="A104" t="str">
            <v>9803U129L</v>
          </cell>
          <cell r="B104">
            <v>108</v>
          </cell>
          <cell r="D104" t="str">
            <v>9801U314</v>
          </cell>
          <cell r="E104">
            <v>106</v>
          </cell>
        </row>
        <row r="105">
          <cell r="A105" t="str">
            <v>9803U129N</v>
          </cell>
          <cell r="B105">
            <v>108</v>
          </cell>
          <cell r="D105" t="str">
            <v>9801E306</v>
          </cell>
          <cell r="E105">
            <v>1031</v>
          </cell>
        </row>
        <row r="106">
          <cell r="A106" t="str">
            <v>9803U129M</v>
          </cell>
          <cell r="B106">
            <v>112</v>
          </cell>
          <cell r="D106">
            <v>9.8010000000000009E+307</v>
          </cell>
          <cell r="E106">
            <v>1031</v>
          </cell>
        </row>
        <row r="107">
          <cell r="A107" t="str">
            <v>9803U129L</v>
          </cell>
          <cell r="B107">
            <v>112</v>
          </cell>
          <cell r="D107" t="str">
            <v>9801U312</v>
          </cell>
          <cell r="E107">
            <v>1031</v>
          </cell>
        </row>
        <row r="108">
          <cell r="A108" t="str">
            <v>9803U113</v>
          </cell>
          <cell r="B108">
            <v>112</v>
          </cell>
          <cell r="D108" t="str">
            <v>9801E310</v>
          </cell>
          <cell r="E108">
            <v>1031</v>
          </cell>
        </row>
        <row r="109">
          <cell r="A109" t="str">
            <v>9803E506</v>
          </cell>
          <cell r="B109">
            <v>102</v>
          </cell>
          <cell r="D109" t="str">
            <v>9801E309</v>
          </cell>
          <cell r="E109">
            <v>1031</v>
          </cell>
        </row>
        <row r="110">
          <cell r="A110" t="str">
            <v>9803F116</v>
          </cell>
          <cell r="B110">
            <v>115</v>
          </cell>
          <cell r="D110" t="str">
            <v>9801U133</v>
          </cell>
          <cell r="E110">
            <v>115</v>
          </cell>
        </row>
        <row r="111">
          <cell r="A111" t="str">
            <v>9803U109</v>
          </cell>
          <cell r="B111">
            <v>112</v>
          </cell>
          <cell r="D111">
            <v>9.8009999999999996E+304</v>
          </cell>
          <cell r="E111">
            <v>1031</v>
          </cell>
        </row>
        <row r="112">
          <cell r="A112" t="str">
            <v>9803U128</v>
          </cell>
          <cell r="B112">
            <v>1022</v>
          </cell>
          <cell r="D112" t="str">
            <v>9801U138</v>
          </cell>
          <cell r="E112">
            <v>106</v>
          </cell>
        </row>
        <row r="113">
          <cell r="A113" t="str">
            <v>9803U129E</v>
          </cell>
          <cell r="B113">
            <v>112</v>
          </cell>
          <cell r="D113" t="str">
            <v>9801U144</v>
          </cell>
          <cell r="E113">
            <v>115</v>
          </cell>
        </row>
        <row r="114">
          <cell r="A114" t="str">
            <v>9803U129C</v>
          </cell>
          <cell r="B114">
            <v>115</v>
          </cell>
          <cell r="D114" t="str">
            <v>9801U318</v>
          </cell>
          <cell r="E114">
            <v>107</v>
          </cell>
        </row>
        <row r="115">
          <cell r="A115" t="str">
            <v>9803U105</v>
          </cell>
          <cell r="B115">
            <v>112</v>
          </cell>
          <cell r="D115" t="str">
            <v>9801E307</v>
          </cell>
          <cell r="E115">
            <v>108</v>
          </cell>
        </row>
        <row r="116">
          <cell r="A116" t="str">
            <v>9803U505</v>
          </cell>
          <cell r="B116">
            <v>115</v>
          </cell>
          <cell r="D116" t="str">
            <v>9801U139</v>
          </cell>
          <cell r="E116">
            <v>107</v>
          </cell>
        </row>
        <row r="117">
          <cell r="A117" t="str">
            <v>9803E510</v>
          </cell>
          <cell r="B117">
            <v>108</v>
          </cell>
          <cell r="D117" t="str">
            <v>9801U329</v>
          </cell>
          <cell r="E117">
            <v>115</v>
          </cell>
        </row>
        <row r="118">
          <cell r="A118" t="str">
            <v>9803D250</v>
          </cell>
          <cell r="B118">
            <v>106</v>
          </cell>
          <cell r="D118" t="str">
            <v>9801U312</v>
          </cell>
          <cell r="E118">
            <v>107</v>
          </cell>
        </row>
        <row r="119">
          <cell r="A119" t="str">
            <v>9803U505</v>
          </cell>
          <cell r="B119">
            <v>110</v>
          </cell>
          <cell r="D119" t="str">
            <v>9801U147</v>
          </cell>
          <cell r="E119">
            <v>111</v>
          </cell>
        </row>
        <row r="120">
          <cell r="A120" t="str">
            <v>9803U104</v>
          </cell>
          <cell r="B120">
            <v>115</v>
          </cell>
          <cell r="D120">
            <v>9.8010000000000009E+307</v>
          </cell>
          <cell r="E120">
            <v>111</v>
          </cell>
        </row>
        <row r="121">
          <cell r="A121" t="str">
            <v>9803U129G</v>
          </cell>
          <cell r="B121">
            <v>115</v>
          </cell>
          <cell r="D121" t="str">
            <v>9801E311</v>
          </cell>
          <cell r="E121">
            <v>111</v>
          </cell>
        </row>
        <row r="122">
          <cell r="A122" t="str">
            <v>9803FICS</v>
          </cell>
          <cell r="B122">
            <v>110</v>
          </cell>
          <cell r="D122" t="str">
            <v>9801U315</v>
          </cell>
          <cell r="E122">
            <v>1031</v>
          </cell>
        </row>
        <row r="123">
          <cell r="A123" t="str">
            <v>9803U505</v>
          </cell>
          <cell r="B123">
            <v>112</v>
          </cell>
          <cell r="D123" t="str">
            <v>9801E311</v>
          </cell>
          <cell r="E123">
            <v>1031</v>
          </cell>
        </row>
        <row r="124">
          <cell r="A124" t="str">
            <v>9803U129A</v>
          </cell>
          <cell r="B124">
            <v>112</v>
          </cell>
          <cell r="D124">
            <v>9.8010000000000008E+305</v>
          </cell>
          <cell r="E124">
            <v>1031</v>
          </cell>
        </row>
        <row r="125">
          <cell r="A125" t="str">
            <v>9803E510</v>
          </cell>
          <cell r="B125">
            <v>1051</v>
          </cell>
          <cell r="D125" t="str">
            <v>9801U143</v>
          </cell>
          <cell r="E125">
            <v>108</v>
          </cell>
        </row>
        <row r="126">
          <cell r="A126" t="str">
            <v>9803U505</v>
          </cell>
          <cell r="B126">
            <v>1051</v>
          </cell>
          <cell r="D126" t="str">
            <v>9801F150</v>
          </cell>
          <cell r="E126">
            <v>107</v>
          </cell>
        </row>
        <row r="127">
          <cell r="A127" t="str">
            <v>9803U505</v>
          </cell>
          <cell r="B127">
            <v>108</v>
          </cell>
          <cell r="D127" t="str">
            <v>9801U136</v>
          </cell>
          <cell r="E127">
            <v>111</v>
          </cell>
        </row>
        <row r="128">
          <cell r="A128" t="str">
            <v>9803U129B</v>
          </cell>
          <cell r="B128">
            <v>112</v>
          </cell>
          <cell r="D128" t="str">
            <v>9801U313</v>
          </cell>
          <cell r="E128">
            <v>113</v>
          </cell>
        </row>
        <row r="129">
          <cell r="A129" t="str">
            <v>9803U129K</v>
          </cell>
          <cell r="B129">
            <v>112</v>
          </cell>
          <cell r="D129" t="str">
            <v>9801U313</v>
          </cell>
          <cell r="E129">
            <v>1011</v>
          </cell>
        </row>
        <row r="130">
          <cell r="A130" t="str">
            <v>9803ICS2</v>
          </cell>
          <cell r="B130">
            <v>108</v>
          </cell>
          <cell r="D130" t="str">
            <v>9801U146</v>
          </cell>
          <cell r="E130">
            <v>115</v>
          </cell>
        </row>
        <row r="131">
          <cell r="A131" t="str">
            <v>9803E316</v>
          </cell>
          <cell r="B131">
            <v>108</v>
          </cell>
          <cell r="D131" t="str">
            <v>9801U316</v>
          </cell>
          <cell r="E131">
            <v>1053</v>
          </cell>
        </row>
        <row r="132">
          <cell r="A132" t="str">
            <v>9803U129Q</v>
          </cell>
          <cell r="B132">
            <v>108</v>
          </cell>
          <cell r="D132" t="str">
            <v>9801U138</v>
          </cell>
          <cell r="E132">
            <v>114</v>
          </cell>
        </row>
        <row r="133">
          <cell r="A133" t="str">
            <v>9803U129H</v>
          </cell>
          <cell r="B133">
            <v>107</v>
          </cell>
          <cell r="D133" t="str">
            <v>9801U322</v>
          </cell>
          <cell r="E133">
            <v>1053</v>
          </cell>
        </row>
        <row r="134">
          <cell r="A134" t="str">
            <v>9803F131</v>
          </cell>
          <cell r="B134">
            <v>108</v>
          </cell>
          <cell r="D134" t="str">
            <v>9801U134</v>
          </cell>
          <cell r="E134">
            <v>111</v>
          </cell>
        </row>
        <row r="135">
          <cell r="A135" t="str">
            <v>9803D250</v>
          </cell>
          <cell r="B135">
            <v>1031</v>
          </cell>
          <cell r="D135" t="str">
            <v>9801U329</v>
          </cell>
          <cell r="E135">
            <v>114</v>
          </cell>
        </row>
        <row r="136">
          <cell r="A136" t="str">
            <v>9803U128</v>
          </cell>
          <cell r="B136">
            <v>115</v>
          </cell>
          <cell r="D136" t="str">
            <v>9801U142</v>
          </cell>
          <cell r="E136">
            <v>111</v>
          </cell>
        </row>
        <row r="137">
          <cell r="A137" t="str">
            <v>9803F520</v>
          </cell>
          <cell r="B137">
            <v>112</v>
          </cell>
          <cell r="D137" t="str">
            <v>9801U138</v>
          </cell>
          <cell r="E137">
            <v>1051</v>
          </cell>
        </row>
        <row r="138">
          <cell r="A138" t="str">
            <v>9803U133</v>
          </cell>
          <cell r="B138">
            <v>1022</v>
          </cell>
          <cell r="D138" t="str">
            <v>9801E311</v>
          </cell>
          <cell r="E138">
            <v>112</v>
          </cell>
        </row>
        <row r="139">
          <cell r="A139" t="str">
            <v>9803E514</v>
          </cell>
          <cell r="B139">
            <v>115</v>
          </cell>
          <cell r="D139" t="str">
            <v>9801U146</v>
          </cell>
          <cell r="E139">
            <v>111</v>
          </cell>
        </row>
        <row r="140">
          <cell r="D140" t="str">
            <v>9801U138</v>
          </cell>
          <cell r="E140">
            <v>110</v>
          </cell>
        </row>
        <row r="141">
          <cell r="D141" t="str">
            <v>9801U324</v>
          </cell>
          <cell r="E141">
            <v>110</v>
          </cell>
        </row>
        <row r="142">
          <cell r="D142" t="str">
            <v>9801U141</v>
          </cell>
          <cell r="E142">
            <v>107</v>
          </cell>
        </row>
        <row r="143">
          <cell r="D143">
            <v>9.8010000000000002E+306</v>
          </cell>
          <cell r="E143">
            <v>1031</v>
          </cell>
        </row>
        <row r="144">
          <cell r="D144" t="str">
            <v>9801U329</v>
          </cell>
          <cell r="E144">
            <v>106</v>
          </cell>
        </row>
        <row r="145">
          <cell r="D145" t="str">
            <v>9801E308</v>
          </cell>
          <cell r="E145">
            <v>1031</v>
          </cell>
        </row>
        <row r="146">
          <cell r="D146" t="str">
            <v>9801U147</v>
          </cell>
          <cell r="E146">
            <v>106</v>
          </cell>
        </row>
        <row r="147">
          <cell r="D147" t="str">
            <v>9801U323</v>
          </cell>
          <cell r="E147">
            <v>1053</v>
          </cell>
        </row>
        <row r="148">
          <cell r="D148" t="str">
            <v>9801U328</v>
          </cell>
          <cell r="E148">
            <v>1053</v>
          </cell>
        </row>
        <row r="149">
          <cell r="D149" t="str">
            <v>9801U134</v>
          </cell>
          <cell r="E149">
            <v>1032</v>
          </cell>
        </row>
      </sheetData>
      <sheetData sheetId="15" refreshError="1">
        <row r="1">
          <cell r="A1" t="str">
            <v>9803U105</v>
          </cell>
          <cell r="B1" t="str">
            <v>DS10 - Sciences Agronomiques et Ecologiques</v>
          </cell>
        </row>
        <row r="2">
          <cell r="A2" t="str">
            <v>9803F131</v>
          </cell>
          <cell r="B2" t="str">
            <v>DS10 - Sciences Agronomiques et Ecologiques</v>
          </cell>
        </row>
        <row r="3">
          <cell r="A3" t="str">
            <v>9803U129</v>
          </cell>
          <cell r="B3" t="str">
            <v>DS2 - Physique</v>
          </cell>
        </row>
        <row r="4">
          <cell r="A4" t="str">
            <v>9803U113</v>
          </cell>
          <cell r="B4" t="str">
            <v>DS3 - Sciences de la Terre et de l'Univers</v>
          </cell>
        </row>
        <row r="5">
          <cell r="A5" t="str">
            <v>9803U113</v>
          </cell>
          <cell r="B5" t="str">
            <v>DS3 - Sciences de la Terre et de l'Univers</v>
          </cell>
        </row>
        <row r="6">
          <cell r="A6" t="str">
            <v>9803U113</v>
          </cell>
          <cell r="B6" t="str">
            <v>DS3 - Sciences de la Terre et de l'Univers</v>
          </cell>
        </row>
        <row r="7">
          <cell r="A7" t="str">
            <v>9803F116</v>
          </cell>
          <cell r="B7" t="str">
            <v>DS4 - Chimie</v>
          </cell>
        </row>
        <row r="8">
          <cell r="A8" t="str">
            <v>9803U133</v>
          </cell>
          <cell r="B8" t="str">
            <v>DS4 - Chimie</v>
          </cell>
        </row>
        <row r="9">
          <cell r="A9" t="str">
            <v>9803U128</v>
          </cell>
          <cell r="B9" t="str">
            <v>DS4 - Chimie</v>
          </cell>
        </row>
        <row r="10">
          <cell r="A10" t="str">
            <v>9803E134</v>
          </cell>
          <cell r="B10" t="str">
            <v>DS5 - Biologie, Médecine, Santé</v>
          </cell>
        </row>
        <row r="11">
          <cell r="A11" t="str">
            <v>9803E316</v>
          </cell>
          <cell r="B11" t="str">
            <v>DS6 - Sciences Humaines et Humanités</v>
          </cell>
        </row>
        <row r="12">
          <cell r="A12" t="str">
            <v>9803E503</v>
          </cell>
          <cell r="B12" t="str">
            <v>DS7 - Sciences de la Société</v>
          </cell>
        </row>
        <row r="13">
          <cell r="A13" t="str">
            <v>9803E511</v>
          </cell>
          <cell r="B13" t="str">
            <v>DS7 - Sciences de la Société</v>
          </cell>
        </row>
        <row r="14">
          <cell r="A14" t="str">
            <v>9803E505</v>
          </cell>
          <cell r="B14" t="str">
            <v>DS7 - Sciences de la Société</v>
          </cell>
        </row>
        <row r="15">
          <cell r="A15" t="str">
            <v>9803E502</v>
          </cell>
          <cell r="B15" t="str">
            <v>DS7 - Sciences de la Société</v>
          </cell>
        </row>
        <row r="16">
          <cell r="A16" t="str">
            <v>9803E514</v>
          </cell>
          <cell r="B16" t="str">
            <v>DS7 - Sciences de la Société</v>
          </cell>
        </row>
        <row r="17">
          <cell r="A17" t="str">
            <v>9803E509</v>
          </cell>
          <cell r="B17" t="str">
            <v>DS7 - Sciences de la Société</v>
          </cell>
        </row>
        <row r="18">
          <cell r="A18" t="str">
            <v>9803E507</v>
          </cell>
          <cell r="B18" t="str">
            <v>DS7 - Sciences de la Société</v>
          </cell>
        </row>
        <row r="19">
          <cell r="A19" t="str">
            <v>9803E515</v>
          </cell>
          <cell r="B19" t="str">
            <v>DS7 - Sciences de la Société</v>
          </cell>
        </row>
        <row r="20">
          <cell r="A20" t="str">
            <v>9803E460</v>
          </cell>
          <cell r="B20" t="str">
            <v>DS7 - Sciences de la Société</v>
          </cell>
        </row>
        <row r="21">
          <cell r="A21" t="str">
            <v>9803E506</v>
          </cell>
          <cell r="B21" t="str">
            <v>DS7 - Sciences de la Société</v>
          </cell>
        </row>
        <row r="22">
          <cell r="A22" t="str">
            <v>9803E510</v>
          </cell>
          <cell r="B22" t="str">
            <v>DS7 - Sciences de la Société</v>
          </cell>
        </row>
        <row r="23">
          <cell r="A23" t="str">
            <v>9803U130</v>
          </cell>
          <cell r="B23" t="str">
            <v>DS8 - Sciences pour l'Ingénieur</v>
          </cell>
        </row>
        <row r="24">
          <cell r="A24" t="str">
            <v>9803U109</v>
          </cell>
          <cell r="B24" t="str">
            <v>DS9 - Sciences et Technologies de l'Information et de la Communication</v>
          </cell>
        </row>
        <row r="25">
          <cell r="A25" t="str">
            <v>9803U104</v>
          </cell>
          <cell r="B25" t="str">
            <v>DS9 - Sciences et Technologies de l'Information et de la Communication</v>
          </cell>
        </row>
      </sheetData>
      <sheetData sheetId="16" refreshError="1">
        <row r="1">
          <cell r="A1" t="str">
            <v>N° CF SIFAC</v>
          </cell>
          <cell r="B1" t="str">
            <v>UFR</v>
          </cell>
        </row>
        <row r="2">
          <cell r="A2" t="str">
            <v>9801U322</v>
          </cell>
          <cell r="B2" t="str">
            <v>MMSH</v>
          </cell>
        </row>
        <row r="3">
          <cell r="A3" t="str">
            <v>9801U319</v>
          </cell>
          <cell r="B3" t="str">
            <v>MMSH</v>
          </cell>
        </row>
        <row r="4">
          <cell r="A4" t="str">
            <v>9801U320</v>
          </cell>
          <cell r="B4" t="str">
            <v>MMSH</v>
          </cell>
        </row>
        <row r="5">
          <cell r="A5" t="str">
            <v>9801E310</v>
          </cell>
          <cell r="B5" t="str">
            <v>ALLSH</v>
          </cell>
        </row>
        <row r="6">
          <cell r="A6" t="str">
            <v>9801U330</v>
          </cell>
          <cell r="B6" t="str">
            <v>ALLSH</v>
          </cell>
        </row>
        <row r="7">
          <cell r="A7" t="str">
            <v>9801U321</v>
          </cell>
          <cell r="B7" t="str">
            <v>MMSH</v>
          </cell>
        </row>
        <row r="8">
          <cell r="A8" t="str">
            <v>9801U316</v>
          </cell>
          <cell r="B8" t="str">
            <v>MMSH</v>
          </cell>
        </row>
        <row r="9">
          <cell r="A9" t="str">
            <v>9801U318</v>
          </cell>
          <cell r="B9" t="str">
            <v>MMSH</v>
          </cell>
        </row>
        <row r="10">
          <cell r="A10" t="str">
            <v>9801U324</v>
          </cell>
          <cell r="B10" t="str">
            <v>MMSH</v>
          </cell>
        </row>
        <row r="11">
          <cell r="A11" t="str">
            <v>9801U317</v>
          </cell>
          <cell r="B11" t="str">
            <v>MMSH</v>
          </cell>
        </row>
        <row r="12">
          <cell r="A12" t="str">
            <v>9801U147</v>
          </cell>
          <cell r="B12" t="str">
            <v>Sciences</v>
          </cell>
        </row>
        <row r="13">
          <cell r="A13" t="str">
            <v>9801E303</v>
          </cell>
          <cell r="B13" t="str">
            <v>ALLSH</v>
          </cell>
        </row>
        <row r="14">
          <cell r="A14" t="str">
            <v>9801U323</v>
          </cell>
          <cell r="B14" t="str">
            <v>MMSH</v>
          </cell>
        </row>
        <row r="15">
          <cell r="A15" t="str">
            <v>9801U313</v>
          </cell>
          <cell r="B15" t="str">
            <v>ALLSH</v>
          </cell>
        </row>
        <row r="16">
          <cell r="A16" t="str">
            <v>9801U143</v>
          </cell>
          <cell r="B16" t="str">
            <v>Sciences</v>
          </cell>
        </row>
        <row r="17">
          <cell r="A17" t="str">
            <v>9801U329</v>
          </cell>
          <cell r="B17" t="str">
            <v>ALLSH</v>
          </cell>
        </row>
        <row r="18">
          <cell r="A18" t="str">
            <v>9801U149</v>
          </cell>
          <cell r="B18" t="str">
            <v>Sciences</v>
          </cell>
        </row>
        <row r="19">
          <cell r="A19" t="str">
            <v>9801U140</v>
          </cell>
          <cell r="B19" t="str">
            <v>Sciences</v>
          </cell>
        </row>
        <row r="20">
          <cell r="A20" t="str">
            <v>9801U314</v>
          </cell>
          <cell r="B20" t="str">
            <v>ALLSH</v>
          </cell>
        </row>
        <row r="21">
          <cell r="B21" t="str">
            <v>Sciences</v>
          </cell>
        </row>
        <row r="22">
          <cell r="A22" t="str">
            <v>9801U315</v>
          </cell>
          <cell r="B22" t="str">
            <v>ALLSH</v>
          </cell>
        </row>
        <row r="23">
          <cell r="A23" t="str">
            <v>9801U142</v>
          </cell>
          <cell r="B23" t="str">
            <v>Sciences</v>
          </cell>
        </row>
        <row r="24">
          <cell r="A24">
            <v>0</v>
          </cell>
          <cell r="B24" t="str">
            <v>LSH</v>
          </cell>
        </row>
        <row r="25">
          <cell r="A25" t="str">
            <v>9801U141</v>
          </cell>
          <cell r="B25" t="str">
            <v>Sciences</v>
          </cell>
        </row>
        <row r="26">
          <cell r="A26" t="str">
            <v>9801E308</v>
          </cell>
          <cell r="B26" t="str">
            <v>ALLSH</v>
          </cell>
        </row>
        <row r="27">
          <cell r="A27" t="str">
            <v>9801E307</v>
          </cell>
          <cell r="B27" t="str">
            <v>ALLSH</v>
          </cell>
        </row>
        <row r="28">
          <cell r="A28" t="str">
            <v>9801U146</v>
          </cell>
          <cell r="B28" t="str">
            <v>Sciences</v>
          </cell>
        </row>
        <row r="29">
          <cell r="A29">
            <v>9.8009999999999996E+304</v>
          </cell>
          <cell r="B29" t="str">
            <v>ALLSH</v>
          </cell>
        </row>
        <row r="30">
          <cell r="A30">
            <v>9.8010000000000008E+305</v>
          </cell>
          <cell r="B30" t="str">
            <v>ALLSH</v>
          </cell>
        </row>
        <row r="31">
          <cell r="A31" t="str">
            <v>9801U139</v>
          </cell>
          <cell r="B31" t="str">
            <v>Sciences</v>
          </cell>
        </row>
        <row r="32">
          <cell r="A32" t="str">
            <v>9801U148</v>
          </cell>
          <cell r="B32" t="str">
            <v>Sciences</v>
          </cell>
        </row>
        <row r="33">
          <cell r="A33">
            <v>9.8010000000000009E+307</v>
          </cell>
          <cell r="B33" t="str">
            <v>ALLSH</v>
          </cell>
        </row>
        <row r="34">
          <cell r="A34" t="str">
            <v>9801U328</v>
          </cell>
          <cell r="B34" t="str">
            <v>MMSH</v>
          </cell>
        </row>
        <row r="35">
          <cell r="A35" t="str">
            <v>9801U133</v>
          </cell>
          <cell r="B35" t="str">
            <v>Sciences</v>
          </cell>
        </row>
        <row r="36">
          <cell r="A36" t="str">
            <v>9801E305</v>
          </cell>
          <cell r="B36" t="str">
            <v>ALLSH</v>
          </cell>
        </row>
        <row r="37">
          <cell r="A37" t="str">
            <v>9801U312</v>
          </cell>
          <cell r="B37" t="str">
            <v>ALLSH</v>
          </cell>
        </row>
        <row r="38">
          <cell r="A38" t="str">
            <v>9801U136</v>
          </cell>
          <cell r="B38" t="str">
            <v>Sciences</v>
          </cell>
        </row>
        <row r="39">
          <cell r="A39" t="str">
            <v>9801US327</v>
          </cell>
          <cell r="B39" t="str">
            <v>MMSH</v>
          </cell>
        </row>
        <row r="40">
          <cell r="A40" t="str">
            <v>9801E311</v>
          </cell>
          <cell r="B40" t="str">
            <v>Sciences</v>
          </cell>
        </row>
        <row r="41">
          <cell r="A41" t="str">
            <v>9801U135</v>
          </cell>
          <cell r="B41" t="str">
            <v>Sciences</v>
          </cell>
        </row>
        <row r="42">
          <cell r="A42" t="str">
            <v>9801U144</v>
          </cell>
          <cell r="B42" t="str">
            <v>Sciences</v>
          </cell>
        </row>
        <row r="43">
          <cell r="A43" t="str">
            <v>9801E306</v>
          </cell>
          <cell r="B43" t="str">
            <v>ALLSH</v>
          </cell>
        </row>
        <row r="44">
          <cell r="A44" t="str">
            <v>9801U138</v>
          </cell>
          <cell r="B44" t="str">
            <v>Sciences</v>
          </cell>
        </row>
        <row r="45">
          <cell r="A45" t="str">
            <v>9801E309</v>
          </cell>
          <cell r="B45" t="str">
            <v>ALLSH</v>
          </cell>
        </row>
        <row r="46">
          <cell r="A46" t="str">
            <v>9801U326</v>
          </cell>
          <cell r="B46" t="str">
            <v>ALLSH</v>
          </cell>
        </row>
        <row r="47">
          <cell r="A47" t="str">
            <v>9801U137</v>
          </cell>
          <cell r="B47" t="str">
            <v>Sciences</v>
          </cell>
        </row>
        <row r="48">
          <cell r="A48" t="str">
            <v>9801U134</v>
          </cell>
          <cell r="B48" t="str">
            <v>Sciences</v>
          </cell>
        </row>
        <row r="49">
          <cell r="A49" t="str">
            <v>9801U325</v>
          </cell>
          <cell r="B49" t="str">
            <v>ALLSH</v>
          </cell>
        </row>
        <row r="50">
          <cell r="A50" t="str">
            <v>9802U219</v>
          </cell>
          <cell r="B50" t="str">
            <v>Médecine</v>
          </cell>
        </row>
        <row r="51">
          <cell r="A51">
            <v>9.8019999999999998E+223</v>
          </cell>
          <cell r="B51" t="str">
            <v>Médecine</v>
          </cell>
        </row>
        <row r="52">
          <cell r="A52" t="str">
            <v>9802U168</v>
          </cell>
          <cell r="B52" t="str">
            <v>Sciences</v>
          </cell>
        </row>
        <row r="53">
          <cell r="A53" t="str">
            <v>9802U216</v>
          </cell>
          <cell r="B53" t="str">
            <v>Médecine</v>
          </cell>
        </row>
        <row r="54">
          <cell r="A54" t="str">
            <v>9802E330</v>
          </cell>
          <cell r="B54" t="str">
            <v>EJCM</v>
          </cell>
        </row>
        <row r="55">
          <cell r="A55" t="str">
            <v>9802U204</v>
          </cell>
          <cell r="B55" t="str">
            <v>Médecine</v>
          </cell>
        </row>
        <row r="56">
          <cell r="A56" t="str">
            <v>9802U167</v>
          </cell>
          <cell r="B56" t="str">
            <v>Sciences du Sport</v>
          </cell>
        </row>
        <row r="57">
          <cell r="A57" t="str">
            <v>9802U202</v>
          </cell>
          <cell r="B57" t="str">
            <v>Sciences</v>
          </cell>
        </row>
        <row r="58">
          <cell r="A58" t="str">
            <v>9802U203</v>
          </cell>
          <cell r="B58" t="str">
            <v>Médecine</v>
          </cell>
        </row>
        <row r="59">
          <cell r="A59" t="str">
            <v>9802U160</v>
          </cell>
          <cell r="B59" t="str">
            <v>Sciences</v>
          </cell>
        </row>
        <row r="60">
          <cell r="A60" t="str">
            <v>9802U208</v>
          </cell>
          <cell r="B60" t="str">
            <v>Médecine</v>
          </cell>
        </row>
        <row r="61">
          <cell r="A61" t="str">
            <v>9802U165</v>
          </cell>
          <cell r="B61" t="str">
            <v>Sciences</v>
          </cell>
        </row>
        <row r="62">
          <cell r="A62" t="str">
            <v>9802E331</v>
          </cell>
          <cell r="B62" t="str">
            <v>Sciences du Sport</v>
          </cell>
        </row>
        <row r="63">
          <cell r="A63" t="str">
            <v>9802U209</v>
          </cell>
          <cell r="B63" t="str">
            <v>Médecine</v>
          </cell>
        </row>
        <row r="64">
          <cell r="A64" t="str">
            <v>9802U222</v>
          </cell>
          <cell r="B64" t="str">
            <v>Médecine</v>
          </cell>
        </row>
        <row r="65">
          <cell r="A65" t="str">
            <v>9802U171</v>
          </cell>
          <cell r="B65" t="str">
            <v>Sciences</v>
          </cell>
        </row>
        <row r="66">
          <cell r="A66" t="str">
            <v>9802U211</v>
          </cell>
          <cell r="B66" t="str">
            <v>Médecine</v>
          </cell>
        </row>
        <row r="67">
          <cell r="A67" t="str">
            <v>9802U210</v>
          </cell>
          <cell r="B67" t="str">
            <v>Pharmacie</v>
          </cell>
        </row>
        <row r="68">
          <cell r="A68" t="str">
            <v>9802U205</v>
          </cell>
          <cell r="B68" t="str">
            <v>Médecine</v>
          </cell>
        </row>
        <row r="69">
          <cell r="A69" t="str">
            <v>9802E402</v>
          </cell>
          <cell r="B69" t="str">
            <v>FSEG</v>
          </cell>
        </row>
        <row r="70">
          <cell r="A70" t="str">
            <v>9802U404</v>
          </cell>
          <cell r="B70" t="str">
            <v>FSEG</v>
          </cell>
        </row>
        <row r="71">
          <cell r="A71" t="str">
            <v>9802U207</v>
          </cell>
          <cell r="B71" t="str">
            <v>Médecine</v>
          </cell>
        </row>
        <row r="72">
          <cell r="A72" t="str">
            <v>9802U161</v>
          </cell>
          <cell r="B72" t="str">
            <v>Sciences</v>
          </cell>
        </row>
        <row r="73">
          <cell r="A73" t="str">
            <v>9802U118</v>
          </cell>
          <cell r="B73" t="str">
            <v>Sciences</v>
          </cell>
        </row>
        <row r="74">
          <cell r="B74" t="str">
            <v>Sciences</v>
          </cell>
        </row>
        <row r="75">
          <cell r="A75" t="str">
            <v>9802U218</v>
          </cell>
          <cell r="B75" t="str">
            <v>Médecine</v>
          </cell>
        </row>
        <row r="76">
          <cell r="A76" t="str">
            <v>9802U164</v>
          </cell>
          <cell r="B76" t="str">
            <v>Sciences</v>
          </cell>
        </row>
        <row r="77">
          <cell r="A77" t="str">
            <v>9802U212</v>
          </cell>
          <cell r="B77" t="str">
            <v>Médecine</v>
          </cell>
        </row>
        <row r="78">
          <cell r="A78" t="str">
            <v>9802U206</v>
          </cell>
          <cell r="B78" t="str">
            <v>MédecinePharmacie</v>
          </cell>
        </row>
        <row r="79">
          <cell r="B79" t="str">
            <v>Sciences</v>
          </cell>
        </row>
        <row r="80">
          <cell r="A80" t="str">
            <v>9802U163</v>
          </cell>
          <cell r="B80" t="str">
            <v>Sciences</v>
          </cell>
        </row>
        <row r="81">
          <cell r="A81" t="str">
            <v>9802U213</v>
          </cell>
          <cell r="B81" t="str">
            <v>Médecine</v>
          </cell>
        </row>
        <row r="82">
          <cell r="A82" t="str">
            <v>9802U405</v>
          </cell>
          <cell r="B82" t="str">
            <v>FSEG</v>
          </cell>
        </row>
        <row r="83">
          <cell r="A83" t="str">
            <v>9802U406</v>
          </cell>
          <cell r="B83" t="str">
            <v>FSEG</v>
          </cell>
        </row>
        <row r="84">
          <cell r="A84" t="str">
            <v>9802E403</v>
          </cell>
          <cell r="B84" t="str">
            <v>FSEG</v>
          </cell>
        </row>
        <row r="85">
          <cell r="A85" t="str">
            <v>9802U173</v>
          </cell>
          <cell r="B85" t="str">
            <v>Sciences</v>
          </cell>
        </row>
        <row r="86">
          <cell r="A86" t="str">
            <v>9802U221</v>
          </cell>
          <cell r="B86" t="str">
            <v>Médecine</v>
          </cell>
        </row>
        <row r="87">
          <cell r="A87" t="str">
            <v>9802U215</v>
          </cell>
          <cell r="B87" t="str">
            <v>Pharmacie</v>
          </cell>
        </row>
        <row r="88">
          <cell r="A88" t="str">
            <v>9802U223</v>
          </cell>
          <cell r="B88" t="str">
            <v>Médecine</v>
          </cell>
        </row>
        <row r="89">
          <cell r="A89">
            <v>0</v>
          </cell>
          <cell r="B89" t="str">
            <v>Sciences</v>
          </cell>
        </row>
        <row r="90">
          <cell r="A90" t="str">
            <v>9802U166</v>
          </cell>
          <cell r="B90" t="str">
            <v>Sciences</v>
          </cell>
        </row>
        <row r="91">
          <cell r="A91" t="str">
            <v>9802U214</v>
          </cell>
          <cell r="B91" t="str">
            <v>Médecine</v>
          </cell>
        </row>
        <row r="92">
          <cell r="A92" t="str">
            <v>9802U174</v>
          </cell>
          <cell r="B92" t="str">
            <v>Sciences</v>
          </cell>
        </row>
        <row r="93">
          <cell r="A93" t="str">
            <v>9802U172</v>
          </cell>
          <cell r="B93" t="str">
            <v>Pytheas</v>
          </cell>
        </row>
        <row r="94">
          <cell r="A94" t="str">
            <v>9802U201</v>
          </cell>
          <cell r="B94" t="str">
            <v>Médecine</v>
          </cell>
        </row>
        <row r="95">
          <cell r="A95" t="str">
            <v>9802U170</v>
          </cell>
          <cell r="B95" t="str">
            <v>Sciences</v>
          </cell>
        </row>
        <row r="96">
          <cell r="A96" t="str">
            <v>9802U169</v>
          </cell>
          <cell r="B96" t="str">
            <v>Sciences</v>
          </cell>
        </row>
        <row r="97">
          <cell r="A97">
            <v>9.8020000000000003E+220</v>
          </cell>
          <cell r="B97" t="str">
            <v>Médecine</v>
          </cell>
        </row>
        <row r="98">
          <cell r="A98" t="str">
            <v>9802U162</v>
          </cell>
          <cell r="B98" t="str">
            <v>Sciences</v>
          </cell>
        </row>
        <row r="99">
          <cell r="A99" t="str">
            <v>9803E502</v>
          </cell>
          <cell r="B99" t="str">
            <v>Droit</v>
          </cell>
        </row>
        <row r="100">
          <cell r="A100" t="str">
            <v>9803U130</v>
          </cell>
          <cell r="B100" t="str">
            <v>Sciences</v>
          </cell>
        </row>
        <row r="101">
          <cell r="A101" t="str">
            <v>9803U129</v>
          </cell>
          <cell r="B101" t="str">
            <v>Sciences</v>
          </cell>
        </row>
        <row r="102">
          <cell r="A102" t="str">
            <v>9803E510</v>
          </cell>
          <cell r="B102" t="str">
            <v>Droit</v>
          </cell>
        </row>
        <row r="103">
          <cell r="A103" t="str">
            <v>9803E507</v>
          </cell>
          <cell r="B103" t="str">
            <v>Droit</v>
          </cell>
        </row>
        <row r="104">
          <cell r="A104" t="str">
            <v>9803E316</v>
          </cell>
          <cell r="B104" t="str">
            <v>Droit</v>
          </cell>
        </row>
        <row r="105">
          <cell r="A105" t="str">
            <v>9803U104</v>
          </cell>
          <cell r="B105" t="str">
            <v>Sciences</v>
          </cell>
        </row>
        <row r="106">
          <cell r="A106" t="str">
            <v>9803E503</v>
          </cell>
          <cell r="B106" t="str">
            <v>Droit</v>
          </cell>
        </row>
        <row r="107">
          <cell r="A107" t="str">
            <v>9803E511</v>
          </cell>
          <cell r="B107" t="str">
            <v>Droit</v>
          </cell>
        </row>
        <row r="108">
          <cell r="A108" t="str">
            <v>9803E514</v>
          </cell>
          <cell r="B108" t="str">
            <v>Droit</v>
          </cell>
        </row>
        <row r="109">
          <cell r="A109" t="str">
            <v>9803U505</v>
          </cell>
          <cell r="B109" t="str">
            <v>Droit</v>
          </cell>
        </row>
        <row r="110">
          <cell r="A110" t="str">
            <v>9803E506</v>
          </cell>
          <cell r="B110" t="str">
            <v>Droit</v>
          </cell>
        </row>
        <row r="111">
          <cell r="A111" t="str">
            <v>9803U109</v>
          </cell>
          <cell r="B111" t="str">
            <v>Sciences</v>
          </cell>
        </row>
        <row r="112">
          <cell r="A112" t="str">
            <v>9803E515</v>
          </cell>
          <cell r="B112" t="str">
            <v>Droit</v>
          </cell>
        </row>
        <row r="113">
          <cell r="A113" t="str">
            <v>9803U128</v>
          </cell>
          <cell r="B113" t="str">
            <v>Sciences</v>
          </cell>
        </row>
        <row r="114">
          <cell r="A114" t="str">
            <v>9803E460</v>
          </cell>
          <cell r="B114" t="str">
            <v>Eco</v>
          </cell>
        </row>
        <row r="115">
          <cell r="A115" t="str">
            <v>9803U133</v>
          </cell>
          <cell r="B115" t="str">
            <v>Sciences</v>
          </cell>
        </row>
        <row r="116">
          <cell r="A116" t="str">
            <v>9803U105</v>
          </cell>
          <cell r="B116" t="str">
            <v>Sciences</v>
          </cell>
        </row>
        <row r="117">
          <cell r="A117" t="str">
            <v>9803U113</v>
          </cell>
          <cell r="B117" t="str">
            <v>Sciences</v>
          </cell>
        </row>
        <row r="118">
          <cell r="A118" t="str">
            <v>9803E509</v>
          </cell>
          <cell r="B118" t="str">
            <v>Droit</v>
          </cell>
        </row>
        <row r="119">
          <cell r="A119">
            <v>9.8029999999999996E+137</v>
          </cell>
          <cell r="B119" t="str">
            <v>Sciences</v>
          </cell>
        </row>
        <row r="120">
          <cell r="A120" t="str">
            <v>9802CERI</v>
          </cell>
          <cell r="B120" t="str">
            <v>Médecine</v>
          </cell>
        </row>
        <row r="121">
          <cell r="A121" t="str">
            <v>9802GENO</v>
          </cell>
          <cell r="B121" t="str">
            <v>Sciences</v>
          </cell>
        </row>
      </sheetData>
      <sheetData sheetId="17" refreshError="1">
        <row r="1">
          <cell r="A1" t="str">
            <v>N° CF SIFAC</v>
          </cell>
          <cell r="B1" t="str">
            <v>Directeur 2012-2017(Directeur Adjoint)</v>
          </cell>
        </row>
        <row r="2">
          <cell r="A2" t="str">
            <v>9801U322</v>
          </cell>
          <cell r="B2" t="str">
            <v>ALBERA Dionigi</v>
          </cell>
        </row>
        <row r="3">
          <cell r="A3" t="str">
            <v>9801U319</v>
          </cell>
          <cell r="B3" t="str">
            <v>ALLEAUME Ghislaine(LESSAN-PEZECHKI Homa)</v>
          </cell>
        </row>
        <row r="4">
          <cell r="A4" t="str">
            <v>9801U320</v>
          </cell>
          <cell r="B4" t="str">
            <v>AMOURIC Henri</v>
          </cell>
        </row>
        <row r="5">
          <cell r="A5" t="str">
            <v>9801E310</v>
          </cell>
          <cell r="B5" t="str">
            <v>APOSTOLIDIS Thémistoklis</v>
          </cell>
        </row>
        <row r="6">
          <cell r="A6" t="str">
            <v>9801U330</v>
          </cell>
          <cell r="B6" t="str">
            <v>BONNEMERE Pascale(DOLINSKI Michel)</v>
          </cell>
        </row>
        <row r="7">
          <cell r="A7" t="str">
            <v>9801U321</v>
          </cell>
          <cell r="B7" t="str">
            <v>BORDREUIL Jean-Samuel</v>
          </cell>
        </row>
        <row r="8">
          <cell r="A8" t="str">
            <v>9801U316</v>
          </cell>
          <cell r="B8" t="str">
            <v>BOUJU Jacky</v>
          </cell>
        </row>
        <row r="9">
          <cell r="A9" t="str">
            <v>9801U318</v>
          </cell>
          <cell r="B9" t="str">
            <v>BRACCO Jean-Pierre(BRUGAL Jean-Philippe, D'ANNA André)</v>
          </cell>
        </row>
        <row r="10">
          <cell r="A10" t="str">
            <v>9801U324</v>
          </cell>
          <cell r="B10" t="str">
            <v>CAIRE Emmanuèle</v>
          </cell>
        </row>
        <row r="11">
          <cell r="A11" t="str">
            <v>9801U317</v>
          </cell>
          <cell r="B11" t="str">
            <v>CARRE Marie-Brigitte(SOURISSEAU Jean-Christophe)</v>
          </cell>
        </row>
        <row r="12">
          <cell r="A12" t="str">
            <v>9801U147</v>
          </cell>
          <cell r="B12" t="str">
            <v>CARRIERE Frédéric</v>
          </cell>
        </row>
        <row r="13">
          <cell r="A13">
            <v>9.8010000000000002E+306</v>
          </cell>
          <cell r="B13" t="str">
            <v>COELLIER Sylvie</v>
          </cell>
        </row>
        <row r="14">
          <cell r="A14" t="str">
            <v>9801U323</v>
          </cell>
          <cell r="B14" t="str">
            <v>CRIVELLO Maryline</v>
          </cell>
        </row>
        <row r="15">
          <cell r="A15" t="str">
            <v>9801U313</v>
          </cell>
          <cell r="B15" t="str">
            <v>CROCCO Gabriella(CLEMENTZ François)</v>
          </cell>
        </row>
        <row r="16">
          <cell r="A16" t="str">
            <v>9801U143</v>
          </cell>
          <cell r="B16" t="str">
            <v>CUBY Jean-Gabriel(FERRARI Marc, ZAVAGNO Annie)</v>
          </cell>
        </row>
        <row r="17">
          <cell r="A17" t="str">
            <v>9801U329</v>
          </cell>
          <cell r="B17" t="str">
            <v>DACOS Marin</v>
          </cell>
        </row>
        <row r="18">
          <cell r="A18" t="str">
            <v>9801U149</v>
          </cell>
          <cell r="B18" t="str">
            <v>DEKEYSER Ivan (Administrateur Provisoire)</v>
          </cell>
        </row>
        <row r="19">
          <cell r="A19" t="str">
            <v>9801U140</v>
          </cell>
          <cell r="B19" t="str">
            <v>DENOYEL Renaud(ANTONI Mickaël)</v>
          </cell>
        </row>
        <row r="20">
          <cell r="A20" t="str">
            <v>9801U314</v>
          </cell>
          <cell r="B20" t="str">
            <v>DOUSSET Laurent</v>
          </cell>
        </row>
        <row r="21">
          <cell r="B21" t="str">
            <v>DOUSSET Laurent(provisoire)</v>
          </cell>
        </row>
        <row r="22">
          <cell r="A22" t="str">
            <v>9801U315</v>
          </cell>
          <cell r="B22" t="str">
            <v>DUTRAIT Noël</v>
          </cell>
        </row>
        <row r="23">
          <cell r="A23" t="str">
            <v>9801U142</v>
          </cell>
          <cell r="B23" t="str">
            <v>EHRENSTEIN Uwe(LEONETTI Marc)</v>
          </cell>
        </row>
        <row r="24">
          <cell r="B24" t="str">
            <v>GAFFET Stéphane</v>
          </cell>
        </row>
        <row r="25">
          <cell r="A25" t="str">
            <v>9801U141</v>
          </cell>
          <cell r="B25" t="str">
            <v>GIGMES Didier(CHARLES Laurence)</v>
          </cell>
        </row>
        <row r="26">
          <cell r="A26" t="str">
            <v>9801E308</v>
          </cell>
          <cell r="B26" t="str">
            <v>GIMENEZ Guy</v>
          </cell>
        </row>
        <row r="27">
          <cell r="A27" t="str">
            <v>9801E307</v>
          </cell>
          <cell r="B27" t="str">
            <v>GINESTIE Jacques</v>
          </cell>
        </row>
        <row r="28">
          <cell r="A28" t="str">
            <v>9801U146</v>
          </cell>
          <cell r="B28" t="str">
            <v>GIUDICI-ORTICONI Marie-Thérése</v>
          </cell>
        </row>
        <row r="29">
          <cell r="A29">
            <v>9.8009999999999996E+304</v>
          </cell>
          <cell r="B29" t="str">
            <v>HUGUES Gérard</v>
          </cell>
        </row>
        <row r="30">
          <cell r="A30">
            <v>9.8010000000000008E+305</v>
          </cell>
          <cell r="B30" t="str">
            <v>KELLER Thomas</v>
          </cell>
        </row>
        <row r="31">
          <cell r="A31" t="str">
            <v>9801U139</v>
          </cell>
          <cell r="B31" t="str">
            <v>LAYET Jean-Marc</v>
          </cell>
        </row>
        <row r="32">
          <cell r="A32" t="str">
            <v>9801U148</v>
          </cell>
          <cell r="B32" t="str">
            <v>LEBON Frédéric(FAVRETTO-CRISTINI Nathalie)</v>
          </cell>
        </row>
        <row r="33">
          <cell r="A33">
            <v>9.8010000000000009E+307</v>
          </cell>
          <cell r="B33" t="str">
            <v>LOJKINE Stéphane</v>
          </cell>
        </row>
        <row r="34">
          <cell r="A34" t="str">
            <v>9801U328</v>
          </cell>
          <cell r="B34" t="str">
            <v>MARIN Brigitte</v>
          </cell>
        </row>
        <row r="35">
          <cell r="A35" t="str">
            <v>9801U133</v>
          </cell>
          <cell r="B35" t="str">
            <v>MAZUREK Hubert</v>
          </cell>
        </row>
        <row r="36">
          <cell r="A36" t="str">
            <v>9801E305</v>
          </cell>
          <cell r="B36" t="str">
            <v>MILANESI Claudio(URBANI Brigitte)</v>
          </cell>
        </row>
        <row r="37">
          <cell r="A37" t="str">
            <v>9801U312</v>
          </cell>
          <cell r="B37" t="str">
            <v>NGUYEN Noël(MEUNIER Christine)</v>
          </cell>
        </row>
        <row r="38">
          <cell r="A38" t="str">
            <v>9801U136</v>
          </cell>
          <cell r="B38" t="str">
            <v>POUCET Bruno</v>
          </cell>
        </row>
        <row r="39">
          <cell r="A39" t="str">
            <v>9801US327</v>
          </cell>
          <cell r="B39" t="str">
            <v>ROBERT Renaud</v>
          </cell>
        </row>
        <row r="40">
          <cell r="A40" t="str">
            <v>9801E311</v>
          </cell>
          <cell r="B40" t="str">
            <v>SAPIEGA Jacques</v>
          </cell>
        </row>
        <row r="41">
          <cell r="A41" t="str">
            <v>9801U135</v>
          </cell>
          <cell r="B41" t="str">
            <v>SIGOILLOT Jean-Claude(RECORD Eric, LESAGE-MEERSEN Laurence)</v>
          </cell>
        </row>
        <row r="42">
          <cell r="A42" t="str">
            <v>9801U144</v>
          </cell>
          <cell r="B42" t="str">
            <v>TADRIST Lounès (HOUAS Lazhar)</v>
          </cell>
        </row>
        <row r="43">
          <cell r="A43" t="str">
            <v>9801E306</v>
          </cell>
          <cell r="B43" t="str">
            <v>TORDESILLAS Alonso</v>
          </cell>
        </row>
        <row r="44">
          <cell r="A44" t="str">
            <v>9801U138</v>
          </cell>
          <cell r="B44" t="str">
            <v>TORRESANI Bruno</v>
          </cell>
        </row>
        <row r="45">
          <cell r="A45" t="str">
            <v>9801E309</v>
          </cell>
          <cell r="B45" t="str">
            <v>VAUCLAIR Jacques</v>
          </cell>
        </row>
        <row r="46">
          <cell r="A46" t="str">
            <v>9801U326</v>
          </cell>
          <cell r="B46" t="str">
            <v>VOIRON ChristineOLIVEAU Sébastien (Adj. Aix)</v>
          </cell>
        </row>
        <row r="47">
          <cell r="A47" t="str">
            <v>9801U137</v>
          </cell>
          <cell r="B47" t="str">
            <v>WORTHAM Henri</v>
          </cell>
        </row>
        <row r="48">
          <cell r="A48" t="str">
            <v>9801U134</v>
          </cell>
          <cell r="B48" t="str">
            <v>XERRI Christian</v>
          </cell>
        </row>
        <row r="49">
          <cell r="A49" t="str">
            <v>9801U325</v>
          </cell>
          <cell r="B49" t="str">
            <v>ZIEGLER Johannes</v>
          </cell>
        </row>
        <row r="50">
          <cell r="A50" t="str">
            <v>9802U219</v>
          </cell>
          <cell r="B50" t="str">
            <v>ALESSI Marie-Christine</v>
          </cell>
        </row>
        <row r="51">
          <cell r="A51">
            <v>9.8019999999999998E+223</v>
          </cell>
          <cell r="B51" t="str">
            <v>AUQUIER Pascal</v>
          </cell>
        </row>
        <row r="52">
          <cell r="A52" t="str">
            <v>9802U168</v>
          </cell>
          <cell r="B52" t="str">
            <v>BARRAS Frédéric(ESPINOS Léon)</v>
          </cell>
        </row>
        <row r="53">
          <cell r="A53" t="str">
            <v>9802U216</v>
          </cell>
          <cell r="B53" t="str">
            <v>BERDAH Stéphane</v>
          </cell>
        </row>
        <row r="54">
          <cell r="A54" t="str">
            <v>9802E330</v>
          </cell>
          <cell r="B54" t="str">
            <v>BERNARD Françoise</v>
          </cell>
        </row>
        <row r="55">
          <cell r="A55" t="str">
            <v>9802U204</v>
          </cell>
          <cell r="B55" t="str">
            <v>BERNARD Monique(GOUNY Sylviane)</v>
          </cell>
        </row>
        <row r="56">
          <cell r="A56" t="str">
            <v>9802U167</v>
          </cell>
          <cell r="B56" t="str">
            <v>BERTON Eric</v>
          </cell>
        </row>
        <row r="57">
          <cell r="A57" t="str">
            <v>9802U202</v>
          </cell>
          <cell r="B57" t="str">
            <v>BONGRAND Pierre</v>
          </cell>
        </row>
        <row r="58">
          <cell r="A58" t="str">
            <v>9802U203</v>
          </cell>
          <cell r="B58" t="str">
            <v>BORG Jean-Paul</v>
          </cell>
        </row>
        <row r="59">
          <cell r="A59" t="str">
            <v>9802U160</v>
          </cell>
          <cell r="B59" t="str">
            <v>BOURNE Yves(CANARD Bruno)</v>
          </cell>
        </row>
        <row r="60">
          <cell r="A60" t="str">
            <v>9802U208</v>
          </cell>
          <cell r="B60" t="str">
            <v>CHAUVEL Patrick</v>
          </cell>
        </row>
        <row r="61">
          <cell r="A61" t="str">
            <v>9802U165</v>
          </cell>
          <cell r="B61" t="str">
            <v>CLAVERIE Jean-Michel(ABERGEL Chantal)</v>
          </cell>
        </row>
        <row r="62">
          <cell r="A62" t="str">
            <v>9802E331</v>
          </cell>
          <cell r="B62" t="str">
            <v>DANTIN Pierre</v>
          </cell>
        </row>
        <row r="63">
          <cell r="A63" t="str">
            <v>9802U209</v>
          </cell>
          <cell r="B63" t="str">
            <v>De LAMBALLERIE  Xavier</v>
          </cell>
        </row>
        <row r="64">
          <cell r="A64" t="str">
            <v>9802U222</v>
          </cell>
          <cell r="B64" t="str">
            <v>DEBANNE Dominique</v>
          </cell>
        </row>
        <row r="65">
          <cell r="A65" t="str">
            <v>9802U171</v>
          </cell>
          <cell r="B65" t="str">
            <v>DELAPORTE Philippe</v>
          </cell>
        </row>
        <row r="66">
          <cell r="A66" t="str">
            <v>9802U211</v>
          </cell>
          <cell r="B66" t="str">
            <v>DESSEIN Alain</v>
          </cell>
        </row>
        <row r="67">
          <cell r="A67" t="str">
            <v>9802U210</v>
          </cell>
          <cell r="B67" t="str">
            <v>DIGNAT-GEORGE Françoise</v>
          </cell>
        </row>
        <row r="68">
          <cell r="A68" t="str">
            <v>9802U205</v>
          </cell>
          <cell r="B68" t="str">
            <v xml:space="preserve">ENJALBERT Alain </v>
          </cell>
        </row>
        <row r="69">
          <cell r="A69" t="str">
            <v>9802E402</v>
          </cell>
          <cell r="B69" t="str">
            <v>FABBE-COSTES Nathalie</v>
          </cell>
        </row>
        <row r="70">
          <cell r="A70" t="str">
            <v>9802U404</v>
          </cell>
          <cell r="B70" t="str">
            <v>GRAVEL Nicolas(PEGUIN  Anne,VENDITTI Alain)</v>
          </cell>
        </row>
        <row r="71">
          <cell r="A71" t="str">
            <v>9802U207</v>
          </cell>
          <cell r="B71" t="str">
            <v>GUIEU Régis</v>
          </cell>
        </row>
        <row r="72">
          <cell r="A72" t="str">
            <v>9802U161</v>
          </cell>
          <cell r="B72" t="str">
            <v>HAVAUX Michel(BERTHOMIEU Catherine)</v>
          </cell>
        </row>
        <row r="73">
          <cell r="A73" t="str">
            <v>9802U118</v>
          </cell>
          <cell r="B73" t="str">
            <v>HENRY Claude</v>
          </cell>
        </row>
        <row r="74">
          <cell r="B74" t="str">
            <v>KAJFASZ Eric</v>
          </cell>
        </row>
        <row r="75">
          <cell r="A75" t="str">
            <v>9802U218</v>
          </cell>
          <cell r="B75" t="str">
            <v>KHRESTCHATISKY Michel</v>
          </cell>
        </row>
        <row r="76">
          <cell r="A76" t="str">
            <v>9802U164</v>
          </cell>
          <cell r="B76" t="str">
            <v>LE BIVIC André(LENNE Pierre-François)</v>
          </cell>
        </row>
        <row r="77">
          <cell r="A77" t="str">
            <v>9802U212</v>
          </cell>
          <cell r="B77" t="str">
            <v>LEVY Nicolas</v>
          </cell>
        </row>
        <row r="78">
          <cell r="A78" t="str">
            <v>9802U206</v>
          </cell>
          <cell r="B78" t="str">
            <v>LOMBARDO Dominique</v>
          </cell>
        </row>
        <row r="79">
          <cell r="B79" t="str">
            <v>MALISSEN Bernard</v>
          </cell>
        </row>
        <row r="80">
          <cell r="A80" t="str">
            <v>9802U163</v>
          </cell>
          <cell r="B80" t="str">
            <v>MARTIN Thierry(LAZZARINI Serge)</v>
          </cell>
        </row>
        <row r="81">
          <cell r="A81" t="str">
            <v>9802U213</v>
          </cell>
          <cell r="B81" t="str">
            <v>MASSON Guillaume(VINAY Laurent)</v>
          </cell>
        </row>
        <row r="82">
          <cell r="A82" t="str">
            <v>9802U405</v>
          </cell>
          <cell r="B82" t="str">
            <v>MENDEZ Ariel</v>
          </cell>
        </row>
        <row r="83">
          <cell r="A83" t="str">
            <v>9802U406</v>
          </cell>
          <cell r="B83" t="str">
            <v>MOATTI Jean-Paul(GIORGI RochPERETTI-WATEL Patrick)</v>
          </cell>
        </row>
        <row r="84">
          <cell r="A84" t="str">
            <v>9802E403</v>
          </cell>
          <cell r="B84" t="str">
            <v>NANCY Gilles(AUGIER Patricia)</v>
          </cell>
        </row>
        <row r="85">
          <cell r="A85" t="str">
            <v>9802U173</v>
          </cell>
          <cell r="B85" t="str">
            <v>NGUYEN Catherine</v>
          </cell>
        </row>
        <row r="86">
          <cell r="A86" t="str">
            <v>9802U221</v>
          </cell>
          <cell r="B86" t="str">
            <v>PAGES Jean-Marie</v>
          </cell>
        </row>
        <row r="87">
          <cell r="A87" t="str">
            <v>9802U215</v>
          </cell>
          <cell r="B87" t="str">
            <v>PARZY Daniel</v>
          </cell>
        </row>
        <row r="88">
          <cell r="A88" t="str">
            <v>9802U223</v>
          </cell>
          <cell r="B88" t="str">
            <v>RAOULT Didier(DRANCOURT Michel)</v>
          </cell>
        </row>
        <row r="89">
          <cell r="B89" t="str">
            <v>REPRESA Alfonso</v>
          </cell>
        </row>
        <row r="90">
          <cell r="A90" t="str">
            <v>9802U166</v>
          </cell>
          <cell r="B90" t="str">
            <v>RODIER François</v>
          </cell>
        </row>
        <row r="91">
          <cell r="A91" t="str">
            <v>9802U214</v>
          </cell>
          <cell r="B91" t="str">
            <v>ROUDIER Jean</v>
          </cell>
        </row>
        <row r="92">
          <cell r="A92" t="str">
            <v>9802U174</v>
          </cell>
          <cell r="B92" t="str">
            <v>SCHEURING Simon</v>
          </cell>
        </row>
        <row r="93">
          <cell r="A93" t="str">
            <v>9802U172</v>
          </cell>
          <cell r="B93" t="str">
            <v>SEMPERE Richard(CARLOTTI François, GUERIN Charles-Antoine, OLLIVIER Bernard)</v>
          </cell>
        </row>
        <row r="94">
          <cell r="A94" t="str">
            <v>9802U201</v>
          </cell>
          <cell r="B94" t="str">
            <v>SIGNOLI Michel(LEONETTI Georges)</v>
          </cell>
        </row>
        <row r="95">
          <cell r="A95" t="str">
            <v>9802U170</v>
          </cell>
          <cell r="B95" t="str">
            <v>STURGIS James</v>
          </cell>
        </row>
        <row r="96">
          <cell r="A96" t="str">
            <v>9802U169</v>
          </cell>
          <cell r="B96" t="str">
            <v>TALBOT Jean-Marc(VAXES Yann)</v>
          </cell>
        </row>
        <row r="97">
          <cell r="A97">
            <v>9.8020000000000003E+220</v>
          </cell>
          <cell r="B97" t="str">
            <v>VIDAL Vincent</v>
          </cell>
        </row>
        <row r="98">
          <cell r="A98" t="str">
            <v>9802U162</v>
          </cell>
          <cell r="B98" t="str">
            <v>VIVIER Eric(EWBANK Jonathan)</v>
          </cell>
        </row>
        <row r="99">
          <cell r="A99" t="str">
            <v>9803E502</v>
          </cell>
          <cell r="B99" t="str">
            <v xml:space="preserve">BONFILS Philippe </v>
          </cell>
        </row>
        <row r="100">
          <cell r="A100" t="str">
            <v>9803U130</v>
          </cell>
          <cell r="B100" t="str">
            <v xml:space="preserve">BONTOUX Patrick </v>
          </cell>
        </row>
        <row r="101">
          <cell r="A101" t="str">
            <v>9803U129</v>
          </cell>
          <cell r="B101" t="str">
            <v>BOUCHAKOUR Rachid(THOMAS Olivier, AUTRAN Jean-Luc)</v>
          </cell>
        </row>
        <row r="102">
          <cell r="A102" t="str">
            <v>9803E510</v>
          </cell>
          <cell r="B102" t="str">
            <v xml:space="preserve">BUGADA Alexis </v>
          </cell>
        </row>
        <row r="103">
          <cell r="A103" t="str">
            <v>9803E507</v>
          </cell>
          <cell r="B103" t="str">
            <v>CHEROT Jean-Yves</v>
          </cell>
        </row>
        <row r="104">
          <cell r="B104" t="str">
            <v>DE CHEVEIGNE Suzanne</v>
          </cell>
        </row>
        <row r="105">
          <cell r="A105" t="str">
            <v>9803E316</v>
          </cell>
          <cell r="B105" t="str">
            <v xml:space="preserve">DUBOIS Jérôme </v>
          </cell>
        </row>
        <row r="106">
          <cell r="A106" t="str">
            <v>9803U104</v>
          </cell>
          <cell r="B106" t="str">
            <v>ENOCH Stefan(NATOLI Jean-Yves)</v>
          </cell>
        </row>
        <row r="107">
          <cell r="A107" t="str">
            <v>9803E503</v>
          </cell>
          <cell r="B107" t="str">
            <v xml:space="preserve">GASPARINI Eric </v>
          </cell>
        </row>
        <row r="108">
          <cell r="A108" t="str">
            <v>9803E511</v>
          </cell>
          <cell r="B108" t="str">
            <v xml:space="preserve">LINDITCH Florian </v>
          </cell>
        </row>
        <row r="109">
          <cell r="A109" t="str">
            <v>9803E514</v>
          </cell>
          <cell r="B109" t="str">
            <v xml:space="preserve">LOUIT Christian </v>
          </cell>
        </row>
        <row r="110">
          <cell r="A110" t="str">
            <v>9803U505</v>
          </cell>
          <cell r="B110" t="str">
            <v xml:space="preserve">MEHDI Rostane </v>
          </cell>
        </row>
        <row r="111">
          <cell r="A111" t="str">
            <v>9803E506</v>
          </cell>
          <cell r="B111" t="str">
            <v xml:space="preserve">MESTRE Jacques </v>
          </cell>
        </row>
        <row r="112">
          <cell r="A112" t="str">
            <v>9803U109</v>
          </cell>
          <cell r="B112" t="str">
            <v xml:space="preserve">OULADSINE  Mustapha </v>
          </cell>
        </row>
        <row r="113">
          <cell r="A113" t="str">
            <v>9803E515</v>
          </cell>
          <cell r="B113" t="str">
            <v xml:space="preserve">PENA MarcISAR Hervé </v>
          </cell>
        </row>
        <row r="114">
          <cell r="A114" t="str">
            <v>9803U128</v>
          </cell>
          <cell r="B114" t="str">
            <v xml:space="preserve">RODRIGUEZ Jean-Antoine </v>
          </cell>
        </row>
        <row r="115">
          <cell r="A115" t="str">
            <v>9803E460</v>
          </cell>
          <cell r="B115" t="str">
            <v xml:space="preserve">ROUX  Elyette </v>
          </cell>
        </row>
        <row r="116">
          <cell r="A116" t="str">
            <v>9803U133</v>
          </cell>
          <cell r="B116" t="str">
            <v xml:space="preserve">SERGENT Michelle </v>
          </cell>
        </row>
        <row r="117">
          <cell r="A117" t="str">
            <v>9803U105</v>
          </cell>
          <cell r="B117" t="str">
            <v>TATONI Thierry (ERESKOVSKY Alexander, CRAMER Wolfgang)</v>
          </cell>
        </row>
        <row r="118">
          <cell r="A118" t="str">
            <v>9803U113</v>
          </cell>
          <cell r="B118" t="str">
            <v>THOUVENY Nicolas(BARD Edouard, BOURLES Didier, SYLVESTRE Florence)</v>
          </cell>
        </row>
        <row r="119">
          <cell r="A119" t="str">
            <v>9803E509</v>
          </cell>
          <cell r="B119" t="str">
            <v xml:space="preserve">TRANCHANT Laetitia </v>
          </cell>
        </row>
        <row r="120">
          <cell r="A120">
            <v>9.8029999999999996E+137</v>
          </cell>
          <cell r="B120" t="str">
            <v>TROUSLARD Jérôme</v>
          </cell>
        </row>
        <row r="121">
          <cell r="A121" t="str">
            <v>9802CERI</v>
          </cell>
          <cell r="B121" t="str">
            <v>ROUGON Geneviève</v>
          </cell>
        </row>
        <row r="122">
          <cell r="A122" t="str">
            <v>9802GENO</v>
          </cell>
          <cell r="B122" t="str">
            <v>IMBERT Jean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RENSEIGNEMENTS "/>
      <sheetName val="FICHE COFINANCEMENT"/>
    </sheetNames>
    <sheetDataSet>
      <sheetData sheetId="0">
        <row r="5">
          <cell r="J5" t="e">
            <v>#REF!</v>
          </cell>
        </row>
        <row r="7">
          <cell r="B7" t="e">
            <v>#REF!</v>
          </cell>
          <cell r="F7" t="e">
            <v>#N/A</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Dossiers prévus"/>
      <sheetName val="F2-Labels"/>
      <sheetName val="F3-Domaines scientifiques"/>
      <sheetName val="F4-Panels ERC SdV"/>
      <sheetName val="F5-Etab-Org"/>
    </sheetNames>
    <sheetDataSet>
      <sheetData sheetId="0"/>
      <sheetData sheetId="1">
        <row r="10">
          <cell r="B10" t="str">
            <v>ScD</v>
          </cell>
        </row>
        <row r="11">
          <cell r="B11" t="str">
            <v>SdV</v>
          </cell>
        </row>
        <row r="12">
          <cell r="B12" t="str">
            <v>SHS</v>
          </cell>
        </row>
        <row r="25">
          <cell r="B25" t="str">
            <v>EA</v>
          </cell>
        </row>
        <row r="26">
          <cell r="B26" t="str">
            <v>UMR mono-org</v>
          </cell>
        </row>
        <row r="27">
          <cell r="B27" t="str">
            <v>UMR multi-org</v>
          </cell>
        </row>
        <row r="28">
          <cell r="B28" t="str">
            <v>UP</v>
          </cell>
        </row>
        <row r="29">
          <cell r="B29" t="str">
            <v>USR</v>
          </cell>
        </row>
        <row r="30">
          <cell r="B30" t="str">
            <v>SF</v>
          </cell>
        </row>
      </sheetData>
      <sheetData sheetId="2">
        <row r="11">
          <cell r="E11" t="str">
            <v>ScD1 Maths</v>
          </cell>
        </row>
        <row r="12">
          <cell r="E12" t="str">
            <v>ScD2 Physique</v>
          </cell>
        </row>
        <row r="13">
          <cell r="E13" t="str">
            <v>ScD3 STU</v>
          </cell>
        </row>
        <row r="14">
          <cell r="E14" t="str">
            <v>ScD4 Chimie</v>
          </cell>
        </row>
        <row r="15">
          <cell r="E15" t="str">
            <v>ScD5 SPI</v>
          </cell>
        </row>
        <row r="16">
          <cell r="E16" t="str">
            <v>ScD6 STIC</v>
          </cell>
        </row>
        <row r="17">
          <cell r="E17" t="str">
            <v>ScD</v>
          </cell>
        </row>
        <row r="18">
          <cell r="E18" t="str">
            <v>SdV1 LS1</v>
          </cell>
        </row>
        <row r="19">
          <cell r="E19" t="str">
            <v>SdV1 LS2</v>
          </cell>
        </row>
        <row r="20">
          <cell r="E20" t="str">
            <v>SdV1 LS3</v>
          </cell>
        </row>
        <row r="21">
          <cell r="E21" t="str">
            <v>SdV1 LS4</v>
          </cell>
        </row>
        <row r="22">
          <cell r="E22" t="str">
            <v>SdV1 LS5</v>
          </cell>
        </row>
        <row r="23">
          <cell r="E23" t="str">
            <v>SdV1 LS6</v>
          </cell>
        </row>
        <row r="24">
          <cell r="E24" t="str">
            <v>SdV1 LS7</v>
          </cell>
        </row>
        <row r="25">
          <cell r="E25" t="str">
            <v>SdV2 LS8</v>
          </cell>
        </row>
        <row r="26">
          <cell r="E26" t="str">
            <v>SdV2 LS9</v>
          </cell>
        </row>
        <row r="27">
          <cell r="E27" t="str">
            <v>SdV</v>
          </cell>
        </row>
        <row r="28">
          <cell r="E28" t="str">
            <v>SHS1 Droit</v>
          </cell>
        </row>
        <row r="29">
          <cell r="E29" t="str">
            <v>SHS2 EcoGestion</v>
          </cell>
        </row>
        <row r="30">
          <cell r="E30" t="str">
            <v>SHS3 LittFra</v>
          </cell>
        </row>
        <row r="31">
          <cell r="E31" t="str">
            <v>SHS3 LLCE</v>
          </cell>
        </row>
        <row r="32">
          <cell r="E32" t="str">
            <v>SHS4 Philo</v>
          </cell>
        </row>
        <row r="33">
          <cell r="E33" t="str">
            <v>SHS4 Arts</v>
          </cell>
        </row>
        <row r="34">
          <cell r="E34" t="str">
            <v>SHS5 Psycho</v>
          </cell>
        </row>
        <row r="35">
          <cell r="E35" t="str">
            <v>SHS5 ScEduc</v>
          </cell>
        </row>
        <row r="36">
          <cell r="E36" t="str">
            <v>SHS5 Linguistique</v>
          </cell>
        </row>
        <row r="37">
          <cell r="E37" t="str">
            <v>SHS5 STAPS</v>
          </cell>
        </row>
        <row r="38">
          <cell r="E38" t="str">
            <v>SHS6 Histoire</v>
          </cell>
        </row>
        <row r="39">
          <cell r="E39" t="str">
            <v>SHS6 GeAU</v>
          </cell>
        </row>
        <row r="40">
          <cell r="E40" t="str">
            <v>SHS7 Socio</v>
          </cell>
        </row>
        <row r="41">
          <cell r="E41" t="str">
            <v>SHS7 SciencePo</v>
          </cell>
        </row>
        <row r="42">
          <cell r="E42" t="str">
            <v>SHS7 AnthroEthno</v>
          </cell>
        </row>
        <row r="43">
          <cell r="E43" t="str">
            <v>SHS7 InfoCom</v>
          </cell>
        </row>
        <row r="44">
          <cell r="E44" t="str">
            <v>SHS</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énérateur du code éOTP"/>
      <sheetName val="Fiche d'identité"/>
      <sheetName val="Prévisions budgétaires"/>
      <sheetName val="FINANCEURS"/>
      <sheetName val="Labo &amp; gestionnaires"/>
    </sheetNames>
    <sheetDataSet>
      <sheetData sheetId="0"/>
      <sheetData sheetId="1">
        <row r="5">
          <cell r="D5" t="str">
            <v>éOTP :</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uide de saisie"/>
      <sheetName val="02-Catégories de dépenses"/>
      <sheetName val="03-Budget global"/>
      <sheetName val="04-Budget géré par AMIDEX"/>
      <sheetName val="Tables"/>
      <sheetName val="Modèle budget prévisionnel v4 -"/>
    </sheetNames>
    <sheetDataSet>
      <sheetData sheetId="0"/>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1 Flux entrants"/>
      <sheetName val="2 En cours"/>
      <sheetName val="3. JF à faire"/>
      <sheetName val="4 Recrutements validés"/>
      <sheetName val="Liste des É-OTP"/>
      <sheetName val="GEST"/>
      <sheetName val="SUBV"/>
      <sheetName val="3"/>
      <sheetName val="4"/>
      <sheetName val="Contrôle JF"/>
    </sheetNames>
    <sheetDataSet>
      <sheetData sheetId="0"/>
      <sheetData sheetId="1"/>
      <sheetData sheetId="2"/>
      <sheetData sheetId="3"/>
      <sheetData sheetId="4"/>
      <sheetData sheetId="5"/>
      <sheetData sheetId="6">
        <row r="1">
          <cell r="A1" t="str">
            <v>CF</v>
          </cell>
          <cell r="B1" t="str">
            <v>Gestionnaire Pôle Recherche</v>
          </cell>
        </row>
        <row r="2">
          <cell r="A2" t="str">
            <v>9800AD</v>
          </cell>
          <cell r="B2" t="str">
            <v>Mélanie TENNEVIN</v>
          </cell>
        </row>
        <row r="3">
          <cell r="A3" t="str">
            <v>9800ADCU</v>
          </cell>
          <cell r="B3" t="str">
            <v>Magali REDERON</v>
          </cell>
        </row>
        <row r="4">
          <cell r="A4" t="str">
            <v>9800ADPS</v>
          </cell>
          <cell r="B4" t="str">
            <v>Magali REDERON</v>
          </cell>
        </row>
        <row r="5">
          <cell r="A5" t="str">
            <v>98000ADBD</v>
          </cell>
          <cell r="B5" t="str">
            <v>Jérôme DUBEC</v>
          </cell>
        </row>
        <row r="6">
          <cell r="A6" t="str">
            <v>9800BD</v>
          </cell>
          <cell r="B6" t="str">
            <v>Jérôme DUBEC</v>
          </cell>
        </row>
        <row r="7">
          <cell r="A7" t="str">
            <v>9800ADDP</v>
          </cell>
          <cell r="B7" t="str">
            <v>Mélanie TENNEVIN</v>
          </cell>
        </row>
        <row r="8">
          <cell r="A8" t="str">
            <v>9800CODO</v>
          </cell>
          <cell r="B8" t="str">
            <v>Jérôme DUBEC</v>
          </cell>
        </row>
        <row r="9">
          <cell r="A9" t="str">
            <v>9800U149</v>
          </cell>
          <cell r="B9" t="str">
            <v>Christine FAVRE</v>
          </cell>
        </row>
        <row r="10">
          <cell r="A10" t="str">
            <v>9802E403</v>
          </cell>
          <cell r="B10" t="str">
            <v>Nawel DIF</v>
          </cell>
        </row>
        <row r="11">
          <cell r="A11" t="str">
            <v>9801D184</v>
          </cell>
          <cell r="B11" t="str">
            <v>Nawel DIF</v>
          </cell>
        </row>
        <row r="12">
          <cell r="A12" t="str">
            <v>9801D353</v>
          </cell>
          <cell r="B12" t="str">
            <v>Jérôme DUBEC</v>
          </cell>
        </row>
        <row r="13">
          <cell r="A13" t="str">
            <v>9801D354</v>
          </cell>
          <cell r="B13" t="str">
            <v>Virginie JULLIEN</v>
          </cell>
        </row>
        <row r="14">
          <cell r="A14" t="str">
            <v>9801D355</v>
          </cell>
          <cell r="B14" t="str">
            <v>Ali BELKAHLA</v>
          </cell>
        </row>
        <row r="15">
          <cell r="A15" t="str">
            <v>9801D356</v>
          </cell>
          <cell r="B15" t="str">
            <v>Lilia TODOROV</v>
          </cell>
        </row>
        <row r="16">
          <cell r="A16" t="str">
            <v>9801E301</v>
          </cell>
          <cell r="B16" t="str">
            <v>Nawel DIF</v>
          </cell>
        </row>
        <row r="17">
          <cell r="A17" t="str">
            <v>9801E302</v>
          </cell>
          <cell r="B17" t="str">
            <v>Jérôme DUBEC</v>
          </cell>
        </row>
        <row r="18">
          <cell r="A18" t="str">
            <v>9801E303</v>
          </cell>
          <cell r="B18" t="str">
            <v>Jérôme DUBEC</v>
          </cell>
        </row>
        <row r="19">
          <cell r="A19" t="str">
            <v>9801E304</v>
          </cell>
          <cell r="B19" t="str">
            <v>Jérôme DUBEC</v>
          </cell>
        </row>
        <row r="20">
          <cell r="A20" t="str">
            <v>9801E305</v>
          </cell>
          <cell r="B20" t="str">
            <v>Jérôme DUBEC</v>
          </cell>
        </row>
        <row r="21">
          <cell r="A21" t="str">
            <v>9801E306</v>
          </cell>
          <cell r="B21" t="str">
            <v>Jérôme DUBEC</v>
          </cell>
        </row>
        <row r="22">
          <cell r="A22" t="str">
            <v>9800U149C1</v>
          </cell>
          <cell r="B22" t="str">
            <v>Christine FAVRE</v>
          </cell>
        </row>
        <row r="23">
          <cell r="A23" t="str">
            <v>9800U149C2</v>
          </cell>
          <cell r="B23" t="str">
            <v>Christine FAVRE</v>
          </cell>
        </row>
        <row r="24">
          <cell r="A24" t="str">
            <v>9801E307</v>
          </cell>
          <cell r="B24" t="str">
            <v>Lilia TODOROV</v>
          </cell>
        </row>
        <row r="25">
          <cell r="A25" t="str">
            <v>9801E308</v>
          </cell>
          <cell r="B25" t="str">
            <v>Nawel DIF</v>
          </cell>
        </row>
        <row r="26">
          <cell r="A26" t="str">
            <v>9801E309</v>
          </cell>
          <cell r="B26" t="str">
            <v>Nawel DIF</v>
          </cell>
        </row>
        <row r="27">
          <cell r="A27" t="str">
            <v>9801E310</v>
          </cell>
          <cell r="B27" t="str">
            <v>Nawel DIF</v>
          </cell>
        </row>
        <row r="28">
          <cell r="A28" t="str">
            <v>9801E311</v>
          </cell>
          <cell r="B28" t="str">
            <v>Lilia TODOROV</v>
          </cell>
        </row>
        <row r="29">
          <cell r="A29" t="str">
            <v>9801F150</v>
          </cell>
          <cell r="B29" t="str">
            <v>Mélanie TENNEVIN</v>
          </cell>
        </row>
        <row r="30">
          <cell r="A30" t="str">
            <v>9801F151</v>
          </cell>
          <cell r="B30" t="str">
            <v>Mélanie TENNEVIN</v>
          </cell>
        </row>
        <row r="31">
          <cell r="A31" t="str">
            <v>9801F152</v>
          </cell>
          <cell r="B31" t="str">
            <v>Nawel DIF</v>
          </cell>
        </row>
        <row r="32">
          <cell r="A32" t="str">
            <v>9801F153</v>
          </cell>
          <cell r="B32" t="str">
            <v>Gnouma DALLA</v>
          </cell>
        </row>
        <row r="33">
          <cell r="A33" t="str">
            <v>9801F331</v>
          </cell>
          <cell r="B33" t="str">
            <v>Christine FAVRE</v>
          </cell>
        </row>
        <row r="34">
          <cell r="A34" t="str">
            <v>9801F332</v>
          </cell>
          <cell r="B34" t="str">
            <v>Virginie JULLIEN</v>
          </cell>
        </row>
        <row r="35">
          <cell r="A35" t="str">
            <v>9801U133</v>
          </cell>
          <cell r="B35" t="str">
            <v>Magali REDERON</v>
          </cell>
        </row>
        <row r="36">
          <cell r="A36" t="str">
            <v>9801U134</v>
          </cell>
          <cell r="B36" t="str">
            <v>Gnouma DALLA</v>
          </cell>
        </row>
        <row r="37">
          <cell r="A37" t="str">
            <v>9801U135</v>
          </cell>
          <cell r="B37" t="str">
            <v>Ali BELKAHLA</v>
          </cell>
        </row>
        <row r="38">
          <cell r="A38" t="str">
            <v>9801U136</v>
          </cell>
          <cell r="B38" t="str">
            <v>Jérôme DUBEC</v>
          </cell>
        </row>
        <row r="39">
          <cell r="A39" t="str">
            <v>9801U137</v>
          </cell>
          <cell r="B39" t="str">
            <v>Gnouma DALLA</v>
          </cell>
        </row>
        <row r="40">
          <cell r="A40" t="str">
            <v>9801U138</v>
          </cell>
          <cell r="B40" t="str">
            <v>Magali REDERON</v>
          </cell>
        </row>
        <row r="41">
          <cell r="A41" t="str">
            <v>9801U139</v>
          </cell>
          <cell r="B41" t="str">
            <v>Lilia TODOROV</v>
          </cell>
        </row>
        <row r="42">
          <cell r="A42" t="str">
            <v>9801U140</v>
          </cell>
          <cell r="B42" t="str">
            <v>Nawel DIF</v>
          </cell>
        </row>
        <row r="43">
          <cell r="A43" t="str">
            <v>9801U141</v>
          </cell>
          <cell r="B43" t="str">
            <v>Lilia TODOROV</v>
          </cell>
        </row>
        <row r="44">
          <cell r="A44" t="str">
            <v>9801U142</v>
          </cell>
          <cell r="B44" t="str">
            <v>Gnouma DALLA</v>
          </cell>
        </row>
        <row r="45">
          <cell r="A45" t="str">
            <v>9801U143</v>
          </cell>
          <cell r="B45" t="str">
            <v>Lilia TODOROV</v>
          </cell>
        </row>
        <row r="46">
          <cell r="A46" t="str">
            <v>9801U144</v>
          </cell>
          <cell r="B46" t="str">
            <v>Christine FAVRE</v>
          </cell>
        </row>
        <row r="47">
          <cell r="A47" t="str">
            <v>9801U146</v>
          </cell>
          <cell r="B47" t="str">
            <v>Nawel DIF</v>
          </cell>
        </row>
        <row r="48">
          <cell r="A48" t="str">
            <v>9801U147</v>
          </cell>
          <cell r="B48" t="str">
            <v>Ali BELKAHLA</v>
          </cell>
        </row>
        <row r="49">
          <cell r="A49" t="str">
            <v>9801U148</v>
          </cell>
          <cell r="B49" t="str">
            <v>Mélanie TENNEVIN</v>
          </cell>
        </row>
        <row r="50">
          <cell r="A50" t="str">
            <v>9801U150</v>
          </cell>
          <cell r="B50" t="str">
            <v>Ali BELKAHLA</v>
          </cell>
        </row>
        <row r="51">
          <cell r="A51" t="str">
            <v>9801U312</v>
          </cell>
          <cell r="B51" t="str">
            <v>Lilia TODOROV</v>
          </cell>
        </row>
        <row r="52">
          <cell r="A52" t="str">
            <v>9801U313</v>
          </cell>
          <cell r="B52" t="str">
            <v>Virginie JULLIEN</v>
          </cell>
        </row>
        <row r="53">
          <cell r="A53" t="str">
            <v>9801U314</v>
          </cell>
          <cell r="B53" t="str">
            <v>Lilia TODOROV</v>
          </cell>
        </row>
        <row r="54">
          <cell r="A54" t="str">
            <v>9801U315</v>
          </cell>
          <cell r="B54" t="str">
            <v>Ali BELKAHLA</v>
          </cell>
        </row>
        <row r="55">
          <cell r="A55" t="str">
            <v>9801U316</v>
          </cell>
          <cell r="B55" t="str">
            <v>Lilia TODOROV</v>
          </cell>
        </row>
        <row r="56">
          <cell r="A56" t="str">
            <v>9801U317</v>
          </cell>
          <cell r="B56" t="str">
            <v>Lilia TODOROV</v>
          </cell>
        </row>
        <row r="57">
          <cell r="A57" t="str">
            <v>9801U318</v>
          </cell>
          <cell r="B57" t="str">
            <v>Ali BELKAHLA</v>
          </cell>
        </row>
        <row r="58">
          <cell r="A58" t="str">
            <v>9801U319</v>
          </cell>
          <cell r="B58" t="str">
            <v>Virginie JULLIEN</v>
          </cell>
        </row>
        <row r="59">
          <cell r="A59" t="str">
            <v>9801U320</v>
          </cell>
          <cell r="B59" t="str">
            <v>Nawel DIF</v>
          </cell>
        </row>
        <row r="60">
          <cell r="A60" t="str">
            <v>9801U321</v>
          </cell>
          <cell r="B60" t="str">
            <v>Jérôme DUBEC</v>
          </cell>
        </row>
        <row r="61">
          <cell r="A61" t="str">
            <v>9801U322</v>
          </cell>
          <cell r="B61" t="str">
            <v>Gnouma DALLA</v>
          </cell>
        </row>
        <row r="62">
          <cell r="A62" t="str">
            <v>9801U323</v>
          </cell>
          <cell r="B62" t="str">
            <v>Ali BELKAHLA</v>
          </cell>
        </row>
        <row r="63">
          <cell r="A63" t="str">
            <v>9801U324</v>
          </cell>
          <cell r="B63" t="str">
            <v>Ali BELKAHLA</v>
          </cell>
        </row>
        <row r="64">
          <cell r="A64" t="str">
            <v>9801U325</v>
          </cell>
          <cell r="B64" t="str">
            <v>Lilia TODOROV</v>
          </cell>
        </row>
        <row r="65">
          <cell r="A65" t="str">
            <v>9801U326</v>
          </cell>
          <cell r="B65" t="str">
            <v>Magali REDERON</v>
          </cell>
        </row>
        <row r="66">
          <cell r="A66" t="str">
            <v>9801U327</v>
          </cell>
          <cell r="B66" t="str">
            <v>Gnouma DALLA</v>
          </cell>
        </row>
        <row r="67">
          <cell r="A67" t="str">
            <v>9801U328</v>
          </cell>
          <cell r="B67" t="str">
            <v>Magali REDERON</v>
          </cell>
        </row>
        <row r="68">
          <cell r="A68" t="str">
            <v>9801U329</v>
          </cell>
          <cell r="B68" t="str">
            <v>Virginie JULLIEN</v>
          </cell>
        </row>
        <row r="69">
          <cell r="A69" t="str">
            <v>9801U330</v>
          </cell>
          <cell r="B69" t="str">
            <v>Magali REDERON</v>
          </cell>
        </row>
        <row r="70">
          <cell r="A70" t="str">
            <v>9801U331</v>
          </cell>
          <cell r="B70" t="str">
            <v>Christine FAVRE</v>
          </cell>
        </row>
        <row r="71">
          <cell r="A71" t="str">
            <v>9802CERI</v>
          </cell>
          <cell r="B71" t="str">
            <v>Christine FAVRE</v>
          </cell>
        </row>
        <row r="72">
          <cell r="A72" t="str">
            <v>9802D062</v>
          </cell>
          <cell r="B72" t="str">
            <v>Christine FAVRE</v>
          </cell>
        </row>
        <row r="73">
          <cell r="A73" t="str">
            <v>9802D352</v>
          </cell>
          <cell r="B73" t="str">
            <v>Christine FAVRE</v>
          </cell>
        </row>
        <row r="74">
          <cell r="A74" t="str">
            <v>9802D372</v>
          </cell>
          <cell r="B74" t="str">
            <v>Magali REDERON</v>
          </cell>
        </row>
        <row r="75">
          <cell r="A75" t="str">
            <v>9802D463</v>
          </cell>
          <cell r="B75" t="str">
            <v>Ali BELKAHLA</v>
          </cell>
        </row>
        <row r="76">
          <cell r="A76" t="str">
            <v>9802E217</v>
          </cell>
          <cell r="B76" t="str">
            <v>Gnouma DALLA</v>
          </cell>
        </row>
        <row r="77">
          <cell r="A77" t="str">
            <v>9802E220</v>
          </cell>
          <cell r="B77" t="str">
            <v>Jérôme DUBEC</v>
          </cell>
        </row>
        <row r="78">
          <cell r="A78" t="str">
            <v>9802E330</v>
          </cell>
          <cell r="B78" t="str">
            <v>Ali BELKAHLA</v>
          </cell>
        </row>
        <row r="79">
          <cell r="A79" t="str">
            <v>9802E331</v>
          </cell>
          <cell r="B79" t="str">
            <v>Gnouma DALLA</v>
          </cell>
        </row>
        <row r="80">
          <cell r="A80" t="str">
            <v>9802E402</v>
          </cell>
          <cell r="B80" t="str">
            <v>Nawel DIF</v>
          </cell>
        </row>
        <row r="81">
          <cell r="A81" t="str">
            <v>9802F174</v>
          </cell>
          <cell r="B81" t="str">
            <v>Gnouma DALLA</v>
          </cell>
        </row>
        <row r="82">
          <cell r="A82" t="str">
            <v>9802F175</v>
          </cell>
          <cell r="B82" t="str">
            <v>Lilia TODOROV</v>
          </cell>
        </row>
        <row r="83">
          <cell r="A83" t="str">
            <v>9802F224</v>
          </cell>
          <cell r="B83" t="str">
            <v>Ali BELKAHLA</v>
          </cell>
        </row>
        <row r="84">
          <cell r="A84" t="str">
            <v>9802GENO</v>
          </cell>
          <cell r="B84" t="str">
            <v>Jérôme DUBEC</v>
          </cell>
        </row>
        <row r="85">
          <cell r="A85" t="str">
            <v>9802U118</v>
          </cell>
          <cell r="B85" t="str">
            <v>Gnouma DALLA</v>
          </cell>
        </row>
        <row r="86">
          <cell r="A86" t="str">
            <v>9802U160</v>
          </cell>
          <cell r="B86" t="str">
            <v>Gnouma DALLA</v>
          </cell>
        </row>
        <row r="87">
          <cell r="A87" t="str">
            <v>9802U161</v>
          </cell>
          <cell r="B87" t="str">
            <v>Mélanie TENNEVIN</v>
          </cell>
        </row>
        <row r="88">
          <cell r="A88" t="str">
            <v>9802U1621</v>
          </cell>
          <cell r="B88" t="str">
            <v>Christine FAVRE</v>
          </cell>
        </row>
        <row r="89">
          <cell r="A89" t="str">
            <v>9802U162</v>
          </cell>
          <cell r="B89" t="str">
            <v>Christine FAVRE</v>
          </cell>
        </row>
        <row r="90">
          <cell r="A90" t="str">
            <v>9802U163</v>
          </cell>
          <cell r="B90" t="str">
            <v>Gnouma DALLA</v>
          </cell>
        </row>
        <row r="91">
          <cell r="A91" t="str">
            <v>9802U164</v>
          </cell>
          <cell r="B91" t="str">
            <v>Jérôme DUBEC</v>
          </cell>
        </row>
        <row r="92">
          <cell r="A92" t="str">
            <v>9802U165</v>
          </cell>
          <cell r="B92" t="str">
            <v>Lilia TODOROV</v>
          </cell>
        </row>
        <row r="93">
          <cell r="A93" t="str">
            <v>9802U167</v>
          </cell>
          <cell r="B93" t="str">
            <v>Virginie JULLIEN</v>
          </cell>
        </row>
        <row r="94">
          <cell r="A94" t="str">
            <v>9802U168</v>
          </cell>
          <cell r="B94" t="str">
            <v>Ali BELKAHLA</v>
          </cell>
        </row>
        <row r="95">
          <cell r="A95" t="str">
            <v>9802U169</v>
          </cell>
          <cell r="B95" t="str">
            <v>Lilia TODOROV</v>
          </cell>
        </row>
        <row r="96">
          <cell r="A96" t="str">
            <v>9802U170</v>
          </cell>
          <cell r="B96" t="str">
            <v>Lilia TODOROV</v>
          </cell>
        </row>
        <row r="97">
          <cell r="A97" t="str">
            <v>9802U171</v>
          </cell>
          <cell r="B97" t="str">
            <v>Mélanie TENNEVIN</v>
          </cell>
        </row>
        <row r="98">
          <cell r="A98" t="str">
            <v>9802U172</v>
          </cell>
          <cell r="B98" t="str">
            <v>Christine FAVRE</v>
          </cell>
        </row>
        <row r="99">
          <cell r="A99" t="str">
            <v>9802U173</v>
          </cell>
          <cell r="B99" t="str">
            <v>Mélanie TENNEVIN</v>
          </cell>
        </row>
        <row r="100">
          <cell r="A100" t="str">
            <v>9802U174</v>
          </cell>
          <cell r="B100" t="str">
            <v>Mélanie TENNEVIN</v>
          </cell>
        </row>
        <row r="101">
          <cell r="A101" t="str">
            <v>9802U201</v>
          </cell>
          <cell r="B101" t="str">
            <v>Lilia TODOROV</v>
          </cell>
        </row>
        <row r="102">
          <cell r="A102" t="str">
            <v>9802U202</v>
          </cell>
          <cell r="B102" t="str">
            <v>Lilia TODOROV</v>
          </cell>
        </row>
        <row r="103">
          <cell r="A103" t="str">
            <v>9802U203</v>
          </cell>
          <cell r="B103" t="str">
            <v>Magali REDERON</v>
          </cell>
        </row>
        <row r="104">
          <cell r="A104" t="str">
            <v>9802U204</v>
          </cell>
          <cell r="B104" t="str">
            <v>Virginie JULLIEN</v>
          </cell>
        </row>
        <row r="105">
          <cell r="A105" t="str">
            <v>9802U205</v>
          </cell>
          <cell r="B105" t="str">
            <v>Nawel DIF</v>
          </cell>
        </row>
        <row r="106">
          <cell r="A106" t="str">
            <v>9802U2051</v>
          </cell>
          <cell r="B106" t="str">
            <v>Nawel DIF</v>
          </cell>
        </row>
        <row r="107">
          <cell r="A107" t="str">
            <v>9802U2052</v>
          </cell>
          <cell r="B107" t="str">
            <v>Nawel DIF</v>
          </cell>
        </row>
        <row r="108">
          <cell r="A108" t="str">
            <v>9802U2053</v>
          </cell>
          <cell r="B108" t="str">
            <v>Nawel DIF</v>
          </cell>
        </row>
        <row r="109">
          <cell r="A109" t="str">
            <v>9802U2054</v>
          </cell>
          <cell r="B109" t="str">
            <v>Nawel DIF</v>
          </cell>
        </row>
        <row r="110">
          <cell r="A110" t="str">
            <v>9802U2055</v>
          </cell>
          <cell r="B110" t="str">
            <v>Nawel DIF</v>
          </cell>
        </row>
        <row r="111">
          <cell r="A111" t="str">
            <v>9802U2056</v>
          </cell>
          <cell r="B111" t="str">
            <v>Nawel DIF</v>
          </cell>
        </row>
        <row r="112">
          <cell r="A112" t="str">
            <v>9802U2057</v>
          </cell>
          <cell r="B112" t="str">
            <v>Nawel DIF</v>
          </cell>
        </row>
        <row r="113">
          <cell r="A113" t="str">
            <v>9802U2058</v>
          </cell>
          <cell r="B113" t="str">
            <v>Nawel DIF</v>
          </cell>
        </row>
        <row r="114">
          <cell r="A114" t="str">
            <v>9802U2059</v>
          </cell>
          <cell r="B114" t="str">
            <v>Nawel DIF</v>
          </cell>
        </row>
        <row r="115">
          <cell r="A115" t="str">
            <v>9802U205C</v>
          </cell>
          <cell r="B115" t="str">
            <v>Nawel DIF</v>
          </cell>
        </row>
        <row r="116">
          <cell r="A116" t="str">
            <v>9802U205P</v>
          </cell>
          <cell r="B116" t="str">
            <v>Nawel DIF</v>
          </cell>
        </row>
        <row r="117">
          <cell r="A117" t="str">
            <v>9802U205Z</v>
          </cell>
          <cell r="B117" t="str">
            <v>Nawel DIF</v>
          </cell>
        </row>
        <row r="118">
          <cell r="A118" t="str">
            <v>9803U129A</v>
          </cell>
          <cell r="B118" t="str">
            <v>Magali REDERON</v>
          </cell>
        </row>
        <row r="119">
          <cell r="A119" t="str">
            <v>9803U129B</v>
          </cell>
          <cell r="B119" t="str">
            <v>Magali REDERON</v>
          </cell>
        </row>
        <row r="120">
          <cell r="A120" t="str">
            <v>9803U129C</v>
          </cell>
          <cell r="B120" t="str">
            <v>Magali REDERON</v>
          </cell>
        </row>
        <row r="121">
          <cell r="A121" t="str">
            <v>9803U129D</v>
          </cell>
          <cell r="B121" t="str">
            <v>Magali REDERON</v>
          </cell>
        </row>
        <row r="122">
          <cell r="A122" t="str">
            <v>9803U129E</v>
          </cell>
          <cell r="B122" t="str">
            <v>Magali REDERON</v>
          </cell>
        </row>
        <row r="123">
          <cell r="A123" t="str">
            <v>9803U129F</v>
          </cell>
          <cell r="B123" t="str">
            <v>Magali REDERON</v>
          </cell>
        </row>
        <row r="124">
          <cell r="A124" t="str">
            <v>9803U129G</v>
          </cell>
          <cell r="B124" t="str">
            <v>Magali REDERON</v>
          </cell>
        </row>
        <row r="125">
          <cell r="A125" t="str">
            <v>9803U129H</v>
          </cell>
          <cell r="B125" t="str">
            <v>Magali REDERON</v>
          </cell>
        </row>
        <row r="126">
          <cell r="A126" t="str">
            <v>9803U129I</v>
          </cell>
          <cell r="B126" t="str">
            <v>Magali REDERON</v>
          </cell>
        </row>
        <row r="127">
          <cell r="A127" t="str">
            <v>9803U129J</v>
          </cell>
          <cell r="B127" t="str">
            <v>Magali REDERON</v>
          </cell>
        </row>
        <row r="128">
          <cell r="A128" t="str">
            <v>9803U129K</v>
          </cell>
          <cell r="B128" t="str">
            <v>Magali REDERON</v>
          </cell>
        </row>
        <row r="129">
          <cell r="A129" t="str">
            <v>9803U129L</v>
          </cell>
          <cell r="B129" t="str">
            <v>Magali REDERON</v>
          </cell>
        </row>
        <row r="130">
          <cell r="A130" t="str">
            <v>9803U129M</v>
          </cell>
          <cell r="B130" t="str">
            <v>Magali REDERON</v>
          </cell>
        </row>
        <row r="131">
          <cell r="A131" t="str">
            <v>9803U129N</v>
          </cell>
          <cell r="B131" t="str">
            <v>Magali REDERON</v>
          </cell>
        </row>
        <row r="132">
          <cell r="A132" t="str">
            <v>9803U129O</v>
          </cell>
          <cell r="B132" t="str">
            <v>Magali REDERON</v>
          </cell>
        </row>
        <row r="133">
          <cell r="A133" t="str">
            <v>9803U129P</v>
          </cell>
          <cell r="B133" t="str">
            <v>Magali REDERON</v>
          </cell>
        </row>
        <row r="134">
          <cell r="A134" t="str">
            <v>9803U129Q</v>
          </cell>
          <cell r="B134" t="str">
            <v>Magali REDERON</v>
          </cell>
        </row>
        <row r="135">
          <cell r="A135" t="str">
            <v>9802U206</v>
          </cell>
          <cell r="B135" t="str">
            <v>Lilia TODOROV</v>
          </cell>
        </row>
        <row r="136">
          <cell r="A136" t="str">
            <v>9802U207</v>
          </cell>
          <cell r="B136" t="str">
            <v>Mélanie TENNEVIN</v>
          </cell>
        </row>
        <row r="137">
          <cell r="A137" t="str">
            <v>9802U208</v>
          </cell>
          <cell r="B137" t="str">
            <v>Gnouma DALLA</v>
          </cell>
        </row>
        <row r="138">
          <cell r="A138" t="str">
            <v>9802U209</v>
          </cell>
          <cell r="B138" t="str">
            <v>Lilia TODOROV</v>
          </cell>
        </row>
        <row r="139">
          <cell r="A139" t="str">
            <v>9802U210</v>
          </cell>
          <cell r="B139" t="str">
            <v>Nawel DIF</v>
          </cell>
        </row>
        <row r="140">
          <cell r="A140" t="str">
            <v>9802U211</v>
          </cell>
          <cell r="B140" t="str">
            <v>Nawel DIF</v>
          </cell>
        </row>
        <row r="141">
          <cell r="A141" t="str">
            <v>9802U212</v>
          </cell>
          <cell r="B141" t="str">
            <v>Virginie JULLIEN</v>
          </cell>
        </row>
        <row r="142">
          <cell r="A142" t="str">
            <v>9802U2121</v>
          </cell>
          <cell r="B142" t="str">
            <v>Virginie JULLIEN</v>
          </cell>
        </row>
        <row r="143">
          <cell r="A143" t="str">
            <v>9802U2122</v>
          </cell>
          <cell r="B143" t="str">
            <v>Virginie JULLIEN</v>
          </cell>
        </row>
        <row r="144">
          <cell r="A144" t="str">
            <v>9802U2123</v>
          </cell>
          <cell r="B144" t="str">
            <v>Virginie JULLIEN</v>
          </cell>
        </row>
        <row r="145">
          <cell r="A145" t="str">
            <v>9802U2124</v>
          </cell>
          <cell r="B145" t="str">
            <v>Virginie JULLIEN</v>
          </cell>
        </row>
        <row r="146">
          <cell r="A146" t="str">
            <v>9802U2125</v>
          </cell>
          <cell r="B146" t="str">
            <v>Virginie JULLIEN</v>
          </cell>
        </row>
        <row r="147">
          <cell r="A147" t="str">
            <v>9802U2126</v>
          </cell>
          <cell r="B147" t="str">
            <v>Virginie JULLIEN</v>
          </cell>
        </row>
        <row r="148">
          <cell r="A148" t="str">
            <v>9802U2127</v>
          </cell>
          <cell r="B148" t="str">
            <v>Virginie JULLIEN</v>
          </cell>
        </row>
        <row r="149">
          <cell r="A149" t="str">
            <v>9802U2128</v>
          </cell>
          <cell r="B149" t="str">
            <v>Virginie JULLIEN</v>
          </cell>
        </row>
        <row r="150">
          <cell r="A150" t="str">
            <v>9802U2129</v>
          </cell>
          <cell r="B150" t="str">
            <v>Virginie JULLIEN</v>
          </cell>
        </row>
        <row r="151">
          <cell r="A151" t="str">
            <v>9802U212A</v>
          </cell>
          <cell r="B151" t="str">
            <v>Virginie JULLIEN</v>
          </cell>
        </row>
        <row r="152">
          <cell r="A152" t="str">
            <v>9802U212C</v>
          </cell>
          <cell r="B152" t="str">
            <v>Virginie JULLIEN</v>
          </cell>
        </row>
        <row r="153">
          <cell r="A153" t="str">
            <v>9802U212S</v>
          </cell>
          <cell r="B153" t="str">
            <v>Virginie JULLIEN</v>
          </cell>
        </row>
        <row r="154">
          <cell r="A154" t="str">
            <v>9802U212P</v>
          </cell>
          <cell r="B154" t="str">
            <v>Virginie JULLIEN</v>
          </cell>
        </row>
        <row r="155">
          <cell r="A155" t="str">
            <v>9802U213</v>
          </cell>
          <cell r="B155" t="str">
            <v>Ali BELKAHLA</v>
          </cell>
        </row>
        <row r="156">
          <cell r="A156" t="str">
            <v>9802U214</v>
          </cell>
          <cell r="B156" t="str">
            <v>Magali REDERON</v>
          </cell>
        </row>
        <row r="157">
          <cell r="A157" t="str">
            <v>9802U215</v>
          </cell>
          <cell r="B157" t="str">
            <v>Mélanie TENNEVIN</v>
          </cell>
        </row>
        <row r="158">
          <cell r="A158" t="str">
            <v>9802U216</v>
          </cell>
          <cell r="B158" t="str">
            <v>Jérôme DUBEC</v>
          </cell>
        </row>
        <row r="159">
          <cell r="A159" t="str">
            <v>9802U218</v>
          </cell>
          <cell r="B159" t="str">
            <v>Mélanie TENNEVIN</v>
          </cell>
        </row>
        <row r="160">
          <cell r="A160" t="str">
            <v>9802U219</v>
          </cell>
          <cell r="B160" t="str">
            <v>Ali BELKAHLA</v>
          </cell>
        </row>
        <row r="161">
          <cell r="A161" t="str">
            <v>9802U221</v>
          </cell>
          <cell r="B161" t="str">
            <v>Magali REDERON</v>
          </cell>
        </row>
        <row r="162">
          <cell r="A162" t="str">
            <v>9802U222</v>
          </cell>
          <cell r="B162" t="str">
            <v>Magali REDERON</v>
          </cell>
        </row>
        <row r="163">
          <cell r="A163" t="str">
            <v>9802U223</v>
          </cell>
          <cell r="B163" t="str">
            <v>Mélanie TENNEVIN</v>
          </cell>
        </row>
        <row r="164">
          <cell r="A164" t="str">
            <v>9802U404</v>
          </cell>
          <cell r="B164" t="str">
            <v>Nawel DIF</v>
          </cell>
        </row>
        <row r="165">
          <cell r="A165" t="str">
            <v>9802U405</v>
          </cell>
          <cell r="B165" t="str">
            <v>Magali REDERON</v>
          </cell>
        </row>
        <row r="166">
          <cell r="A166" t="str">
            <v>9802U406</v>
          </cell>
          <cell r="B166" t="str">
            <v>Virginie JULLIEN</v>
          </cell>
        </row>
        <row r="167">
          <cell r="A167" t="str">
            <v>9803D067</v>
          </cell>
          <cell r="B167" t="str">
            <v>Magali REDERON</v>
          </cell>
        </row>
        <row r="168">
          <cell r="A168" t="str">
            <v>9803D250</v>
          </cell>
          <cell r="B168" t="str">
            <v>Magali REDERON</v>
          </cell>
        </row>
        <row r="169">
          <cell r="A169" t="str">
            <v>9803D251</v>
          </cell>
          <cell r="B169" t="str">
            <v>Gnouma DALLA</v>
          </cell>
        </row>
        <row r="170">
          <cell r="A170" t="str">
            <v>9803E134</v>
          </cell>
          <cell r="B170" t="str">
            <v>Mélanie TENNEVIN</v>
          </cell>
        </row>
        <row r="171">
          <cell r="A171" t="str">
            <v>9803E316</v>
          </cell>
          <cell r="B171" t="str">
            <v>Lilia TODOROV</v>
          </cell>
        </row>
        <row r="172">
          <cell r="A172" t="str">
            <v>9803E460</v>
          </cell>
          <cell r="B172" t="str">
            <v>Gnouma DALLA</v>
          </cell>
        </row>
        <row r="173">
          <cell r="A173" t="str">
            <v>9803E502</v>
          </cell>
          <cell r="B173" t="str">
            <v>Ali BELKAHLA</v>
          </cell>
        </row>
        <row r="174">
          <cell r="A174" t="str">
            <v>9803E503</v>
          </cell>
          <cell r="B174" t="str">
            <v>Mélanie TENNEVIN</v>
          </cell>
        </row>
        <row r="175">
          <cell r="A175" t="str">
            <v>9803E506</v>
          </cell>
          <cell r="B175" t="str">
            <v>Mélanie TENNEVIN</v>
          </cell>
        </row>
        <row r="176">
          <cell r="A176" t="str">
            <v>9803E507</v>
          </cell>
          <cell r="B176" t="str">
            <v>Christine FAVRE</v>
          </cell>
        </row>
        <row r="177">
          <cell r="A177" t="str">
            <v>9803E509</v>
          </cell>
          <cell r="B177" t="str">
            <v>Nawel DIF</v>
          </cell>
        </row>
        <row r="178">
          <cell r="A178" t="str">
            <v>9803E510</v>
          </cell>
          <cell r="B178" t="str">
            <v>Ali BELKAHLA</v>
          </cell>
        </row>
        <row r="179">
          <cell r="A179" t="str">
            <v>9803E511</v>
          </cell>
          <cell r="B179" t="str">
            <v>Nawel DIF</v>
          </cell>
        </row>
        <row r="180">
          <cell r="A180" t="str">
            <v>9803E514</v>
          </cell>
          <cell r="B180" t="str">
            <v>Gnouma DALLA</v>
          </cell>
        </row>
        <row r="181">
          <cell r="A181" t="str">
            <v>9803E515</v>
          </cell>
          <cell r="B181" t="str">
            <v>Nawel DIF</v>
          </cell>
        </row>
        <row r="182">
          <cell r="A182" t="str">
            <v>9803F116</v>
          </cell>
          <cell r="B182" t="str">
            <v>Christine FAVRE</v>
          </cell>
        </row>
        <row r="183">
          <cell r="A183" t="str">
            <v>9803F131</v>
          </cell>
          <cell r="B183" t="str">
            <v>Jérôme DUBEC</v>
          </cell>
        </row>
        <row r="184">
          <cell r="A184" t="str">
            <v>9803F520</v>
          </cell>
          <cell r="B184" t="str">
            <v>Magali REDERON</v>
          </cell>
        </row>
        <row r="185">
          <cell r="A185" t="str">
            <v>9803F530</v>
          </cell>
          <cell r="B185" t="str">
            <v>Christine FAVRE</v>
          </cell>
        </row>
        <row r="186">
          <cell r="A186" t="str">
            <v>9803ICS2</v>
          </cell>
          <cell r="B186" t="str">
            <v>Jérôme DUBEC</v>
          </cell>
        </row>
        <row r="187">
          <cell r="A187" t="str">
            <v>9803U104</v>
          </cell>
          <cell r="B187" t="str">
            <v>Virginie JULLIEN</v>
          </cell>
        </row>
        <row r="188">
          <cell r="A188" t="str">
            <v>9803U105</v>
          </cell>
          <cell r="B188" t="str">
            <v>Jérôme DUBEC</v>
          </cell>
        </row>
        <row r="189">
          <cell r="A189" t="str">
            <v>9803U109</v>
          </cell>
          <cell r="B189" t="str">
            <v>Ali BELKAHLA</v>
          </cell>
        </row>
        <row r="190">
          <cell r="A190" t="str">
            <v>9803U113</v>
          </cell>
          <cell r="B190" t="str">
            <v>Jérôme DUBEC</v>
          </cell>
        </row>
        <row r="191">
          <cell r="A191" t="str">
            <v>9803U128</v>
          </cell>
          <cell r="B191" t="str">
            <v>Ali BELKAHLA</v>
          </cell>
        </row>
        <row r="192">
          <cell r="A192" t="str">
            <v>9803U129</v>
          </cell>
          <cell r="B192" t="str">
            <v>Magali REDERON</v>
          </cell>
        </row>
        <row r="193">
          <cell r="A193" t="str">
            <v>9803U130</v>
          </cell>
          <cell r="B193" t="str">
            <v>Christine FAVRE</v>
          </cell>
        </row>
        <row r="194">
          <cell r="A194" t="str">
            <v>9803U133</v>
          </cell>
          <cell r="B194" t="str">
            <v>Lilia TODOROV</v>
          </cell>
        </row>
        <row r="195">
          <cell r="A195" t="str">
            <v>9803U505</v>
          </cell>
          <cell r="B195" t="str">
            <v>Lilia TODOROV</v>
          </cell>
        </row>
      </sheetData>
      <sheetData sheetId="7">
        <row r="1">
          <cell r="A1" t="str">
            <v xml:space="preserve">éOTP </v>
          </cell>
          <cell r="B1" t="str">
            <v>Montant subvention</v>
          </cell>
        </row>
        <row r="2">
          <cell r="A2" t="str">
            <v>CLARV803/U128/SP01RAHRXX</v>
          </cell>
          <cell r="B2">
            <v>219364.24</v>
          </cell>
        </row>
        <row r="3">
          <cell r="A3" t="str">
            <v>CQ530803/F530/ME14CVHRXX</v>
          </cell>
          <cell r="B3">
            <v>5000</v>
          </cell>
        </row>
        <row r="4">
          <cell r="A4" t="str">
            <v>MEDIA803/E515/ME14CVHRXX</v>
          </cell>
          <cell r="B4">
            <v>2000</v>
          </cell>
        </row>
        <row r="5">
          <cell r="A5" t="str">
            <v>FSEXX803/U130/EU05RAHRXX</v>
          </cell>
          <cell r="B5">
            <v>50000</v>
          </cell>
        </row>
        <row r="6">
          <cell r="A6" t="str">
            <v>NANOP803/U129/EU05RAHRAC</v>
          </cell>
          <cell r="B6">
            <v>265721</v>
          </cell>
        </row>
        <row r="7">
          <cell r="A7" t="str">
            <v>05M3X380/ADXX/MA06RATCAC</v>
          </cell>
          <cell r="B7">
            <v>0</v>
          </cell>
        </row>
        <row r="8">
          <cell r="A8" t="str">
            <v>CHECK803/U129/SP06CVHRXX</v>
          </cell>
          <cell r="B8">
            <v>35616</v>
          </cell>
        </row>
        <row r="9">
          <cell r="A9" t="str">
            <v>SIVED803/U105/SP04RAHRXX</v>
          </cell>
          <cell r="B9">
            <v>79718</v>
          </cell>
        </row>
        <row r="10">
          <cell r="A10" t="str">
            <v>ALGEQ803/U105/AN06RAHRXX</v>
          </cell>
          <cell r="B10">
            <v>60000</v>
          </cell>
        </row>
        <row r="11">
          <cell r="A11" t="str">
            <v>APEXI803/U104/CR11RAHRXX</v>
          </cell>
          <cell r="B11">
            <v>79522</v>
          </cell>
        </row>
        <row r="12">
          <cell r="A12" t="str">
            <v>CLAR2803/U109/AN06RAHRXX</v>
          </cell>
          <cell r="B12">
            <v>67411</v>
          </cell>
        </row>
        <row r="13">
          <cell r="A13" t="str">
            <v>IMBER803/U129/SP06RAHRXX</v>
          </cell>
          <cell r="B13">
            <v>32500</v>
          </cell>
        </row>
        <row r="14">
          <cell r="A14" t="str">
            <v>APNUM803/U104/MA06RAHRAC</v>
          </cell>
          <cell r="B14">
            <v>163288</v>
          </cell>
        </row>
        <row r="15">
          <cell r="A15" t="str">
            <v>PROME803/U130/OR06CVHRXX</v>
          </cell>
          <cell r="B15">
            <v>41500</v>
          </cell>
        </row>
        <row r="16">
          <cell r="A16" t="str">
            <v>REBOL803/U130/SP06RAHRAC</v>
          </cell>
          <cell r="B16">
            <v>32500</v>
          </cell>
        </row>
        <row r="17">
          <cell r="A17" t="str">
            <v>SAURX803/U130/SP06RAHRAC</v>
          </cell>
          <cell r="B17">
            <v>58300</v>
          </cell>
        </row>
        <row r="18">
          <cell r="A18" t="str">
            <v>SICLA803/U129/AN06RAHRXX</v>
          </cell>
          <cell r="B18">
            <v>95680</v>
          </cell>
        </row>
        <row r="19">
          <cell r="A19" t="str">
            <v>AMBIS801/U137/CR07CVHRXX</v>
          </cell>
          <cell r="B19">
            <v>92500</v>
          </cell>
        </row>
        <row r="20">
          <cell r="A20" t="str">
            <v>XRMON803/U129/OR07RAHRXX</v>
          </cell>
          <cell r="B20">
            <v>153000</v>
          </cell>
        </row>
        <row r="21">
          <cell r="A21" t="str">
            <v>SEMAC803/U130/SP07RAHRXX</v>
          </cell>
          <cell r="B21">
            <v>118500</v>
          </cell>
        </row>
        <row r="22">
          <cell r="A22" t="str">
            <v>DYNOP801/U138/AN07CVHRXX</v>
          </cell>
          <cell r="B22">
            <v>75301.440000000002</v>
          </cell>
        </row>
        <row r="23">
          <cell r="A23" t="str">
            <v>EMAXX801/U317/AN07CVHRXX</v>
          </cell>
          <cell r="B23">
            <v>149900</v>
          </cell>
        </row>
        <row r="24">
          <cell r="A24" t="str">
            <v>RECOV803/U105/AN07CVHRXX</v>
          </cell>
          <cell r="B24">
            <v>47500</v>
          </cell>
        </row>
        <row r="25">
          <cell r="A25" t="str">
            <v>A3IXX803/U130/SP07RAHRAC</v>
          </cell>
          <cell r="B25">
            <v>70000</v>
          </cell>
        </row>
        <row r="26">
          <cell r="A26" t="str">
            <v>AERM2803/U128/OA07RAHRXX</v>
          </cell>
          <cell r="B26">
            <v>49800</v>
          </cell>
        </row>
        <row r="27">
          <cell r="A27" t="str">
            <v>AMOSI803/U129/CR07RAHRXX</v>
          </cell>
          <cell r="B27">
            <v>147350.29999999999</v>
          </cell>
        </row>
        <row r="28">
          <cell r="A28" t="str">
            <v>ASTUC803/U113/MA07RAHRXX</v>
          </cell>
          <cell r="B28">
            <v>102955.2</v>
          </cell>
        </row>
        <row r="29">
          <cell r="A29" t="str">
            <v>AVEIR803/U109/AN07RAHRXX</v>
          </cell>
          <cell r="B29">
            <v>88400</v>
          </cell>
        </row>
        <row r="30">
          <cell r="A30" t="str">
            <v>BIODI803/U105/OA07RAHRXX</v>
          </cell>
          <cell r="B30">
            <v>71259</v>
          </cell>
        </row>
        <row r="31">
          <cell r="A31" t="str">
            <v>BOUTH803/E460/SP07CVTRCI</v>
          </cell>
          <cell r="B31">
            <v>14352</v>
          </cell>
        </row>
        <row r="32">
          <cell r="A32" t="str">
            <v>CARNO803/ICS2/AN07CVHRXX</v>
          </cell>
          <cell r="B32">
            <v>1740008.16</v>
          </cell>
        </row>
        <row r="33">
          <cell r="A33" t="str">
            <v>CASAL803/U128/AN07RAHRXX</v>
          </cell>
          <cell r="B33">
            <v>54962</v>
          </cell>
        </row>
        <row r="34">
          <cell r="A34" t="str">
            <v>CP2DX803/U128/AN07RAHRXX</v>
          </cell>
          <cell r="B34">
            <v>284286</v>
          </cell>
        </row>
        <row r="35">
          <cell r="A35" t="str">
            <v>DIVA2803/U105/MA07RAHRXX</v>
          </cell>
          <cell r="B35">
            <v>10000</v>
          </cell>
        </row>
        <row r="36">
          <cell r="A36" t="str">
            <v>ECOSY803/U128/CR07RAHRXX</v>
          </cell>
          <cell r="B36">
            <v>53778</v>
          </cell>
        </row>
        <row r="37">
          <cell r="A37" t="str">
            <v>INBIO803/U105/AN07RAHRXX</v>
          </cell>
          <cell r="B37">
            <v>98998</v>
          </cell>
        </row>
        <row r="38">
          <cell r="A38" t="str">
            <v>MODME803/U130/SP07RAHRAC</v>
          </cell>
          <cell r="B38">
            <v>30000</v>
          </cell>
        </row>
        <row r="39">
          <cell r="A39" t="str">
            <v>MORGA803/U128/MF07RAHRXX</v>
          </cell>
          <cell r="B39">
            <v>246766.2</v>
          </cell>
        </row>
        <row r="40">
          <cell r="A40" t="str">
            <v>ORTOF803/U129/MA07RAHRXX</v>
          </cell>
          <cell r="B40">
            <v>129600</v>
          </cell>
        </row>
        <row r="41">
          <cell r="A41" t="str">
            <v>QCARS803/U128/CR07RAHRXX</v>
          </cell>
          <cell r="B41">
            <v>60000</v>
          </cell>
        </row>
        <row r="42">
          <cell r="A42" t="str">
            <v>SPARC803/U129/AN07RAHRXX</v>
          </cell>
          <cell r="B42">
            <v>170872</v>
          </cell>
        </row>
        <row r="43">
          <cell r="A43" t="str">
            <v>SYNTH803/U128/AN07RAHRXX</v>
          </cell>
          <cell r="B43">
            <v>320000</v>
          </cell>
        </row>
        <row r="44">
          <cell r="A44" t="str">
            <v>CAPRI802/U210/OR08RATRAC</v>
          </cell>
          <cell r="B44">
            <v>42000</v>
          </cell>
        </row>
        <row r="45">
          <cell r="A45" t="str">
            <v>KIRVI802/U210/OR08RATRXX</v>
          </cell>
          <cell r="B45">
            <v>54100</v>
          </cell>
        </row>
        <row r="46">
          <cell r="A46" t="str">
            <v>SN2CI802/U167/MA08RATRXX</v>
          </cell>
          <cell r="B46">
            <v>487965.6</v>
          </cell>
        </row>
        <row r="47">
          <cell r="A47" t="str">
            <v>CSYNM802/U206/MA08RATRXX</v>
          </cell>
          <cell r="B47">
            <v>69480</v>
          </cell>
        </row>
        <row r="48">
          <cell r="A48" t="str">
            <v>AGING803/U105/AN08RATRXX</v>
          </cell>
          <cell r="B48">
            <v>48818</v>
          </cell>
        </row>
        <row r="49">
          <cell r="A49" t="str">
            <v>MARS7803/U105/AN08RATRXX</v>
          </cell>
          <cell r="B49">
            <v>32760</v>
          </cell>
        </row>
        <row r="50">
          <cell r="A50" t="str">
            <v>FIGAR802/U206/CN08RATRAC</v>
          </cell>
          <cell r="B50">
            <v>35000</v>
          </cell>
        </row>
        <row r="51">
          <cell r="A51" t="str">
            <v>GENOS802/U206/CN08RATRAC</v>
          </cell>
          <cell r="B51">
            <v>15000</v>
          </cell>
        </row>
        <row r="52">
          <cell r="A52" t="str">
            <v>IBC1980/00AD/OR08RATRAC</v>
          </cell>
        </row>
        <row r="53">
          <cell r="A53" t="str">
            <v>MIG1800/00AD/OR08RATRAC</v>
          </cell>
        </row>
        <row r="54">
          <cell r="A54" t="str">
            <v>MIG2800/00AD/OR08RATRAC</v>
          </cell>
        </row>
        <row r="55">
          <cell r="A55" t="str">
            <v>05M8X380/ADXX/MA08RATCAC</v>
          </cell>
        </row>
        <row r="56">
          <cell r="A56" t="str">
            <v>BR5KX802/E403/CR08RATRAC</v>
          </cell>
          <cell r="B56">
            <v>15124</v>
          </cell>
        </row>
        <row r="57">
          <cell r="A57" t="str">
            <v>05M7X380/ADXX/MA08RAHCAC</v>
          </cell>
          <cell r="B57">
            <v>0</v>
          </cell>
        </row>
        <row r="58">
          <cell r="A58" t="str">
            <v>SGARE470/TEXX/CR08RATIAC</v>
          </cell>
          <cell r="B58">
            <v>32500</v>
          </cell>
        </row>
        <row r="59">
          <cell r="A59" t="str">
            <v>IODEX803/U129/CR08RAHRXX</v>
          </cell>
          <cell r="B59">
            <v>37500</v>
          </cell>
        </row>
        <row r="60">
          <cell r="A60" t="str">
            <v>VELCR803/U105/CR08RAHRXX</v>
          </cell>
          <cell r="B60">
            <v>24641</v>
          </cell>
        </row>
        <row r="61">
          <cell r="A61" t="str">
            <v>ANASS803/U129/SP08CVHRXX</v>
          </cell>
          <cell r="B61">
            <v>21000</v>
          </cell>
        </row>
        <row r="62">
          <cell r="A62" t="str">
            <v>AQUAF801/U137/CR08CVHRXX</v>
          </cell>
          <cell r="B62">
            <v>44000</v>
          </cell>
        </row>
        <row r="63">
          <cell r="A63" t="str">
            <v>BERNA801/U139/SP08CVHRXX</v>
          </cell>
          <cell r="B63">
            <v>6000</v>
          </cell>
        </row>
        <row r="64">
          <cell r="A64" t="str">
            <v>CASTA803/U129/SP08CVHRXX</v>
          </cell>
          <cell r="B64">
            <v>13500</v>
          </cell>
        </row>
        <row r="65">
          <cell r="A65" t="str">
            <v>CREAP801/E309/AN08CVHRXX</v>
          </cell>
          <cell r="B65">
            <v>47542</v>
          </cell>
        </row>
        <row r="66">
          <cell r="A66" t="str">
            <v>CROPS801/U141/SP08CVHRXX</v>
          </cell>
          <cell r="B66">
            <v>406640</v>
          </cell>
        </row>
        <row r="67">
          <cell r="A67" t="str">
            <v>DIMGA801/U139/CR08CVHRXX</v>
          </cell>
          <cell r="B67">
            <v>65000</v>
          </cell>
        </row>
        <row r="68">
          <cell r="A68" t="str">
            <v>FORMI801/U139/CR08CVHRXX</v>
          </cell>
          <cell r="B68">
            <v>205000</v>
          </cell>
        </row>
        <row r="69">
          <cell r="A69" t="str">
            <v>GASME801/U144/EU08CVHRXX</v>
          </cell>
          <cell r="B69">
            <v>357352.58</v>
          </cell>
        </row>
        <row r="70">
          <cell r="A70" t="str">
            <v>GENES800/ADDP/SP08CVHRXX</v>
          </cell>
        </row>
        <row r="71">
          <cell r="A71" t="str">
            <v>GOUVA801/U323/AN08CVHRXX</v>
          </cell>
          <cell r="B71">
            <v>78355</v>
          </cell>
        </row>
        <row r="72">
          <cell r="A72" t="str">
            <v>KARST803/U113/CG08CVHRX2</v>
          </cell>
          <cell r="B72">
            <v>30000</v>
          </cell>
        </row>
        <row r="73">
          <cell r="A73" t="str">
            <v>KARST803/U113/MF08CVHRXX</v>
          </cell>
        </row>
        <row r="74">
          <cell r="A74" t="str">
            <v>MARSE801/U137/AN08CVHRXX</v>
          </cell>
          <cell r="B74">
            <v>144441</v>
          </cell>
        </row>
        <row r="75">
          <cell r="A75" t="str">
            <v>METER803/U133/AN08CVHRXX</v>
          </cell>
          <cell r="B75">
            <v>327640</v>
          </cell>
        </row>
        <row r="76">
          <cell r="A76" t="str">
            <v>MONGE801/U323/MF08CVHRXX</v>
          </cell>
          <cell r="B76">
            <v>15382.22</v>
          </cell>
        </row>
        <row r="77">
          <cell r="A77" t="str">
            <v>OUTCR803/U113/SP08CVHRXX</v>
          </cell>
          <cell r="B77">
            <v>0</v>
          </cell>
        </row>
        <row r="78">
          <cell r="A78" t="str">
            <v>PACID803/U129/CG08CVHRX3</v>
          </cell>
        </row>
        <row r="79">
          <cell r="A79" t="str">
            <v>PIRVE801/U133/MA08CVHRXX</v>
          </cell>
          <cell r="B79">
            <v>70000</v>
          </cell>
        </row>
        <row r="80">
          <cell r="A80" t="str">
            <v>PIRVE801/U133/MA08CVHRXX</v>
          </cell>
          <cell r="B80">
            <v>70000</v>
          </cell>
        </row>
        <row r="81">
          <cell r="A81" t="str">
            <v>PLATE803/U129/MF08CVHRXX</v>
          </cell>
        </row>
        <row r="82">
          <cell r="A82" t="str">
            <v>RFIDA803/U129/MA08CVHRXX</v>
          </cell>
          <cell r="B82">
            <v>130763</v>
          </cell>
        </row>
        <row r="83">
          <cell r="A83" t="str">
            <v>SIMON801/U141/AN08CVHRXX</v>
          </cell>
          <cell r="B83">
            <v>63718</v>
          </cell>
        </row>
        <row r="84">
          <cell r="A84" t="str">
            <v>SZHAN801/U137/SP08CVHRXX</v>
          </cell>
        </row>
        <row r="85">
          <cell r="A85" t="str">
            <v>VAICT801/U144/SP08CVHRXX</v>
          </cell>
          <cell r="B85">
            <v>283470</v>
          </cell>
        </row>
        <row r="86">
          <cell r="A86" t="str">
            <v>KARST803/U113/AD08CVHRX3</v>
          </cell>
          <cell r="B86">
            <v>75000</v>
          </cell>
        </row>
        <row r="87">
          <cell r="A87" t="str">
            <v>AGING803/U105/AN08RATRXX</v>
          </cell>
          <cell r="B87">
            <v>0</v>
          </cell>
        </row>
        <row r="88">
          <cell r="A88" t="str">
            <v>ANASS803/UY129/SP08CVHRXX</v>
          </cell>
          <cell r="B88">
            <v>0</v>
          </cell>
        </row>
        <row r="89">
          <cell r="A89" t="str">
            <v>BMCIX803/U109/MA08RAHRXX</v>
          </cell>
          <cell r="B89">
            <v>301654.05</v>
          </cell>
        </row>
        <row r="90">
          <cell r="A90" t="str">
            <v>CETSO803/U129/OR08RAHRXX</v>
          </cell>
          <cell r="B90">
            <v>622000</v>
          </cell>
        </row>
        <row r="91">
          <cell r="A91" t="str">
            <v>COLMA803/U130/SP08RAHRXX</v>
          </cell>
          <cell r="B91">
            <v>45000</v>
          </cell>
        </row>
        <row r="92">
          <cell r="A92" t="str">
            <v>DCNS.803/U109/OA08RAHRXX</v>
          </cell>
          <cell r="B92">
            <v>50000</v>
          </cell>
        </row>
        <row r="93">
          <cell r="A93" t="str">
            <v>EAUSM803/U130/VM08RAHRXX</v>
          </cell>
          <cell r="B93">
            <v>36020.9</v>
          </cell>
        </row>
        <row r="94">
          <cell r="A94" t="str">
            <v>EDFST803/U105/SP08RAHRXX</v>
          </cell>
          <cell r="B94">
            <v>20027.28</v>
          </cell>
        </row>
        <row r="95">
          <cell r="A95" t="str">
            <v>EPICX803/U128/CR08RAHRXX</v>
          </cell>
          <cell r="B95">
            <v>149573</v>
          </cell>
        </row>
        <row r="96">
          <cell r="A96" t="str">
            <v>FORCE803/U109/CR08RAHRXX</v>
          </cell>
          <cell r="B96">
            <v>44250</v>
          </cell>
        </row>
        <row r="97">
          <cell r="A97" t="str">
            <v>FOURM803/U105/CR08RAHRXX</v>
          </cell>
          <cell r="B97">
            <v>28400</v>
          </cell>
        </row>
        <row r="98">
          <cell r="A98" t="str">
            <v>FQSXX803/U128/CR08RAHRXX</v>
          </cell>
          <cell r="B98">
            <v>29500</v>
          </cell>
        </row>
        <row r="99">
          <cell r="A99" t="str">
            <v>GEOCY803/U113/EU08RAHRAC</v>
          </cell>
          <cell r="B99">
            <v>149407.22</v>
          </cell>
        </row>
        <row r="100">
          <cell r="A100" t="str">
            <v>HYDRO803/F131/CR08RATRXX</v>
          </cell>
          <cell r="B100">
            <v>70683</v>
          </cell>
        </row>
        <row r="101">
          <cell r="A101" t="str">
            <v>KARST803/U113/AD08CVHRX3</v>
          </cell>
          <cell r="B101">
            <v>0</v>
          </cell>
        </row>
        <row r="102">
          <cell r="A102" t="str">
            <v>LEGLI803/E460/SP08CVTRCI</v>
          </cell>
          <cell r="B102">
            <v>5382</v>
          </cell>
        </row>
        <row r="103">
          <cell r="A103" t="str">
            <v>LOUIS803/E460/SP08CVTRCI</v>
          </cell>
          <cell r="B103">
            <v>5382</v>
          </cell>
        </row>
        <row r="104">
          <cell r="A104" t="str">
            <v>MARS1803/U113/AN08RAHRMU</v>
          </cell>
          <cell r="B104">
            <v>88729</v>
          </cell>
        </row>
        <row r="105">
          <cell r="A105" t="str">
            <v>MARS2803/U128/AN08RAHRXX</v>
          </cell>
          <cell r="B105">
            <v>159875</v>
          </cell>
        </row>
        <row r="106">
          <cell r="A106" t="str">
            <v>MARS5803/U105/AN08RAHRXX</v>
          </cell>
          <cell r="B106">
            <v>112980</v>
          </cell>
        </row>
        <row r="107">
          <cell r="A107" t="str">
            <v>MARS7803/U105/AN08RATRXX</v>
          </cell>
          <cell r="B107">
            <v>0</v>
          </cell>
        </row>
        <row r="108">
          <cell r="A108" t="str">
            <v>MERIS803/U130/MF08RAHRXX</v>
          </cell>
          <cell r="B108">
            <v>498707.54</v>
          </cell>
        </row>
        <row r="109">
          <cell r="A109" t="str">
            <v>MULTI803/U129/AN08RAHRXX</v>
          </cell>
          <cell r="B109">
            <v>124729</v>
          </cell>
        </row>
        <row r="110">
          <cell r="A110" t="str">
            <v>OFFEC803/U105/OA08RAHRXX</v>
          </cell>
          <cell r="B110">
            <v>24120</v>
          </cell>
        </row>
        <row r="111">
          <cell r="A111" t="str">
            <v>OUTCR803/U113/SP08CVHRXX</v>
          </cell>
          <cell r="B111">
            <v>0</v>
          </cell>
        </row>
        <row r="112">
          <cell r="A112" t="str">
            <v>PIRVE803/E316/MA08RATRMU</v>
          </cell>
          <cell r="B112">
            <v>42000</v>
          </cell>
        </row>
        <row r="113">
          <cell r="A113" t="str">
            <v>SANTO803/E460/OA08CVTRXX</v>
          </cell>
          <cell r="B113">
            <v>4500</v>
          </cell>
        </row>
        <row r="114">
          <cell r="A114" t="str">
            <v>SPRIN803/E460/SP08CVTRCI</v>
          </cell>
          <cell r="B114">
            <v>14352</v>
          </cell>
        </row>
        <row r="115">
          <cell r="A115" t="str">
            <v>VASCU803/U109/SP08RAHRXX</v>
          </cell>
          <cell r="B115">
            <v>24000</v>
          </cell>
        </row>
        <row r="116">
          <cell r="A116" t="str">
            <v>VULIG803/U105/ME08RAHRMU</v>
          </cell>
          <cell r="B116">
            <v>11000</v>
          </cell>
        </row>
        <row r="117">
          <cell r="A117" t="str">
            <v>VULIG803/U113/MA08RAHRMU</v>
          </cell>
          <cell r="B117">
            <v>17000</v>
          </cell>
        </row>
        <row r="118">
          <cell r="A118" t="str">
            <v>GAP05803/E316/AV09CVTRXX</v>
          </cell>
          <cell r="B118">
            <v>6000</v>
          </cell>
        </row>
        <row r="119">
          <cell r="A119" t="str">
            <v>ARCUS803/U104/MF09CVHRXX</v>
          </cell>
          <cell r="B119">
            <v>20151.84</v>
          </cell>
        </row>
        <row r="120">
          <cell r="A120" t="str">
            <v>GENS2803/U129/MA09RAHRXX</v>
          </cell>
          <cell r="B120">
            <v>104667</v>
          </cell>
        </row>
        <row r="121">
          <cell r="A121" t="str">
            <v>GUIRA803/U129/SP09CVHRXX</v>
          </cell>
          <cell r="B121">
            <v>30300</v>
          </cell>
        </row>
        <row r="122">
          <cell r="A122" t="str">
            <v>DTCCM802/E403/CR09RATRAC</v>
          </cell>
          <cell r="B122">
            <v>10962</v>
          </cell>
        </row>
        <row r="123">
          <cell r="A123" t="str">
            <v>ENTRE802/E402/AN09RATRAC</v>
          </cell>
          <cell r="B123">
            <v>15000</v>
          </cell>
        </row>
        <row r="124">
          <cell r="A124" t="str">
            <v>ESQUA802/U405/CR09RATRAC</v>
          </cell>
          <cell r="B124">
            <v>30050</v>
          </cell>
        </row>
        <row r="125">
          <cell r="A125" t="str">
            <v>ESSQU802/U405/OR09RATRAC</v>
          </cell>
          <cell r="B125">
            <v>20000</v>
          </cell>
        </row>
        <row r="126">
          <cell r="A126" t="str">
            <v>CLEAN802/U404/AN09RATRXX</v>
          </cell>
          <cell r="B126">
            <v>42678</v>
          </cell>
        </row>
        <row r="127">
          <cell r="A127" t="str">
            <v>FRALL802/U404/AN09RATRAC</v>
          </cell>
          <cell r="B127">
            <v>180000</v>
          </cell>
        </row>
        <row r="128">
          <cell r="A128" t="str">
            <v>NDGBC802/U404/AN09RATRXX</v>
          </cell>
          <cell r="B128">
            <v>157460</v>
          </cell>
        </row>
        <row r="129">
          <cell r="A129" t="str">
            <v>RISKE802/U404/AN09RATRXX</v>
          </cell>
          <cell r="B129">
            <v>65000</v>
          </cell>
        </row>
        <row r="130">
          <cell r="A130" t="str">
            <v>GRADU802/U404/AN09RATRAC</v>
          </cell>
          <cell r="B130">
            <v>70000</v>
          </cell>
        </row>
        <row r="131">
          <cell r="A131" t="str">
            <v>SYNCA802/U206/CR09RATRXX</v>
          </cell>
          <cell r="B131">
            <v>104850</v>
          </cell>
        </row>
        <row r="132">
          <cell r="A132" t="str">
            <v>SYNBC802/U206/CG09RATRXX</v>
          </cell>
          <cell r="B132">
            <v>49770</v>
          </cell>
        </row>
        <row r="133">
          <cell r="A133" t="str">
            <v>BMIVF802/U210/AN09RATRAC</v>
          </cell>
          <cell r="B133">
            <v>164840</v>
          </cell>
        </row>
        <row r="134">
          <cell r="A134" t="str">
            <v>PROTN802/U215/AN09RATRAC</v>
          </cell>
          <cell r="B134">
            <v>66161</v>
          </cell>
        </row>
        <row r="135">
          <cell r="A135" t="str">
            <v>INOMA802/U215/MA09RATRXX</v>
          </cell>
          <cell r="B135">
            <v>230000</v>
          </cell>
        </row>
        <row r="136">
          <cell r="A136" t="str">
            <v>INOMA802/U215/CR09RATRXX</v>
          </cell>
          <cell r="B136">
            <v>69484</v>
          </cell>
        </row>
        <row r="137">
          <cell r="A137" t="str">
            <v>KALLI802/U215/MA09RATRXX</v>
          </cell>
          <cell r="B137">
            <v>302624.86</v>
          </cell>
        </row>
        <row r="138">
          <cell r="A138" t="str">
            <v>CISCR803/U109/CR09RATRAC</v>
          </cell>
          <cell r="B138">
            <v>46999</v>
          </cell>
        </row>
        <row r="139">
          <cell r="A139" t="str">
            <v>DIGIT803/U109/AN09RATRAC</v>
          </cell>
          <cell r="B139">
            <v>147942</v>
          </cell>
        </row>
        <row r="140">
          <cell r="A140" t="str">
            <v>SKINA803/U109/AN09RATRAC</v>
          </cell>
          <cell r="B140">
            <v>150142</v>
          </cell>
        </row>
        <row r="141">
          <cell r="A141" t="str">
            <v>VIRTU803/U109/MA09RATRAC</v>
          </cell>
          <cell r="B141">
            <v>90450.65</v>
          </cell>
        </row>
        <row r="142">
          <cell r="A142" t="str">
            <v>MPUBX800/ADDP/MA09RATRXX</v>
          </cell>
          <cell r="B142">
            <v>35466</v>
          </cell>
        </row>
        <row r="143">
          <cell r="A143" t="str">
            <v>MPUBX800/ADDP/CR09RATRXX</v>
          </cell>
          <cell r="B143">
            <v>138000</v>
          </cell>
        </row>
        <row r="144">
          <cell r="A144" t="str">
            <v>MPUBX800/ADDP/CG09RATRXX</v>
          </cell>
          <cell r="B144">
            <v>87000</v>
          </cell>
        </row>
        <row r="145">
          <cell r="A145" t="str">
            <v>MPUBX800/ADDP/09RATRXX</v>
          </cell>
        </row>
        <row r="146">
          <cell r="A146" t="str">
            <v>BIOGR802/U167/AN09RATRAC</v>
          </cell>
          <cell r="B146">
            <v>54441</v>
          </cell>
        </row>
        <row r="147">
          <cell r="A147" t="str">
            <v>BIOPR802/U167/AN09RATRAC</v>
          </cell>
          <cell r="B147">
            <v>86000</v>
          </cell>
        </row>
        <row r="148">
          <cell r="A148" t="str">
            <v>EVA8X802/U167/AN09RATRXX</v>
          </cell>
          <cell r="B148">
            <v>258095</v>
          </cell>
        </row>
        <row r="149">
          <cell r="A149" t="str">
            <v>MAPSC802/U167/AN09RATRAC</v>
          </cell>
          <cell r="B149">
            <v>74008</v>
          </cell>
        </row>
        <row r="150">
          <cell r="A150" t="str">
            <v>MEDIC802/U167/AN09RATRAC</v>
          </cell>
          <cell r="B150">
            <v>147290</v>
          </cell>
        </row>
        <row r="151">
          <cell r="A151" t="str">
            <v>NOATE802/U167/AN09RATRAC</v>
          </cell>
          <cell r="B151">
            <v>55128</v>
          </cell>
        </row>
        <row r="152">
          <cell r="A152" t="str">
            <v>SIMEX802/U167/AN09RATRXX</v>
          </cell>
          <cell r="B152">
            <v>117965</v>
          </cell>
        </row>
        <row r="153">
          <cell r="A153" t="str">
            <v>TRADE802/U167/AN09RATRXX</v>
          </cell>
          <cell r="B153">
            <v>141770</v>
          </cell>
        </row>
        <row r="154">
          <cell r="A154" t="str">
            <v>VIRBU802/U167/MA09RATRXX</v>
          </cell>
          <cell r="B154">
            <v>90450.65</v>
          </cell>
        </row>
        <row r="155">
          <cell r="A155" t="str">
            <v>LQGAD802/U163/AN06RATRAC</v>
          </cell>
          <cell r="B155">
            <v>115000</v>
          </cell>
        </row>
        <row r="156">
          <cell r="A156" t="str">
            <v>KOCAI802/U118/AN09RATRAC</v>
          </cell>
          <cell r="B156">
            <v>150000</v>
          </cell>
        </row>
        <row r="157">
          <cell r="A157" t="str">
            <v>PROKR802/U118/AN09RATRXX</v>
          </cell>
          <cell r="B157">
            <v>150040</v>
          </cell>
        </row>
        <row r="158">
          <cell r="A158" t="str">
            <v>CANC1800/00AD/CR09RATRXX</v>
          </cell>
          <cell r="B158">
            <v>107000</v>
          </cell>
        </row>
        <row r="159">
          <cell r="A159" t="str">
            <v>ENUME802/U169/AN09RATRAC</v>
          </cell>
          <cell r="B159">
            <v>20504</v>
          </cell>
        </row>
        <row r="160">
          <cell r="A160" t="str">
            <v>OPTIC802/U169/AN09RATRAC</v>
          </cell>
          <cell r="B160">
            <v>255400</v>
          </cell>
        </row>
        <row r="161">
          <cell r="A161" t="str">
            <v>SEQUO802/U169/AN09RATRAC</v>
          </cell>
          <cell r="B161">
            <v>230884</v>
          </cell>
        </row>
        <row r="162">
          <cell r="A162" t="str">
            <v>AFFID802/U160/AN09RATRXX</v>
          </cell>
          <cell r="B162">
            <v>255765</v>
          </cell>
        </row>
        <row r="163">
          <cell r="A163" t="str">
            <v>CRAZY802/U160/AN09RATRXX</v>
          </cell>
          <cell r="B163">
            <v>23400</v>
          </cell>
        </row>
        <row r="164">
          <cell r="A164" t="str">
            <v>HOXCO802/U160/AN09RATRXX</v>
          </cell>
          <cell r="B164">
            <v>142160</v>
          </cell>
        </row>
        <row r="165">
          <cell r="A165" t="str">
            <v>NIDOV802/U160/AN09RATRXX</v>
          </cell>
          <cell r="B165">
            <v>214000</v>
          </cell>
        </row>
        <row r="166">
          <cell r="A166" t="str">
            <v>SPINF802/U160/AN09RATRXX</v>
          </cell>
          <cell r="B166">
            <v>116191</v>
          </cell>
        </row>
        <row r="167">
          <cell r="A167" t="str">
            <v>TYPHE802/U160/AN09RATRXX</v>
          </cell>
          <cell r="B167">
            <v>170000</v>
          </cell>
        </row>
        <row r="168">
          <cell r="A168" t="str">
            <v>NEMOR802/U173/AN09RATRAC</v>
          </cell>
          <cell r="B168">
            <v>67400</v>
          </cell>
        </row>
        <row r="169">
          <cell r="A169" t="str">
            <v>CUDQV802/E220/IS09RATRAC</v>
          </cell>
          <cell r="B169">
            <v>250000</v>
          </cell>
        </row>
        <row r="170">
          <cell r="A170" t="str">
            <v>GIRCO802/U221/AN09RATRAC</v>
          </cell>
          <cell r="B170">
            <v>179768</v>
          </cell>
        </row>
        <row r="171">
          <cell r="A171" t="str">
            <v>SECUR802/U216/AN09RATRXX</v>
          </cell>
          <cell r="B171">
            <v>82984</v>
          </cell>
        </row>
        <row r="172">
          <cell r="A172" t="str">
            <v>GRIPP802/U209/EI 09RATRXX</v>
          </cell>
        </row>
        <row r="173">
          <cell r="A173" t="str">
            <v>PHLEB802/U209/AN09RATRXX</v>
          </cell>
          <cell r="B173">
            <v>193423</v>
          </cell>
        </row>
        <row r="174">
          <cell r="A174" t="str">
            <v>IMCAP802/U207/EU09RATRAC</v>
          </cell>
          <cell r="B174">
            <v>13609</v>
          </cell>
        </row>
        <row r="175">
          <cell r="A175" t="str">
            <v>NOVOP802/U207/AN09RATRAC</v>
          </cell>
          <cell r="B175">
            <v>119000</v>
          </cell>
        </row>
        <row r="176">
          <cell r="A176" t="str">
            <v>NUTRI802/U207/AN09RATRAC</v>
          </cell>
          <cell r="B176">
            <v>40040</v>
          </cell>
        </row>
        <row r="177">
          <cell r="A177" t="str">
            <v>POLLE802/U207/EI 09RATRAC</v>
          </cell>
          <cell r="B177">
            <v>11928</v>
          </cell>
        </row>
        <row r="178">
          <cell r="A178" t="str">
            <v>ASTEC802/U406/AN09RATRXX</v>
          </cell>
          <cell r="B178">
            <v>170196</v>
          </cell>
        </row>
        <row r="179">
          <cell r="A179" t="str">
            <v>INFOR802/U406/AN09RATRAC</v>
          </cell>
          <cell r="B179">
            <v>34320</v>
          </cell>
        </row>
        <row r="180">
          <cell r="A180" t="str">
            <v>BORE1802/U223/AN09RATRXX</v>
          </cell>
          <cell r="B180">
            <v>279073</v>
          </cell>
        </row>
        <row r="181">
          <cell r="A181" t="str">
            <v>BORE2802/U223/AN09RATRXX</v>
          </cell>
          <cell r="B181">
            <v>23620</v>
          </cell>
        </row>
        <row r="182">
          <cell r="A182" t="str">
            <v>INVSX802/U223/EI10RAHRAC</v>
          </cell>
          <cell r="B182">
            <v>99784.66</v>
          </cell>
        </row>
        <row r="183">
          <cell r="A183" t="str">
            <v>EMBOL802/E217/AN09RATRAC</v>
          </cell>
          <cell r="B183">
            <v>109980</v>
          </cell>
        </row>
        <row r="184">
          <cell r="A184" t="str">
            <v>CHEMO802/U202/AN09RATRAC</v>
          </cell>
          <cell r="B184">
            <v>116667</v>
          </cell>
        </row>
        <row r="185">
          <cell r="A185" t="str">
            <v>MINIR802/U210/AN09RATRXX</v>
          </cell>
          <cell r="B185">
            <v>199100</v>
          </cell>
        </row>
        <row r="186">
          <cell r="A186" t="str">
            <v>SKIGA802/U206/AN09RATRAC</v>
          </cell>
          <cell r="B186">
            <v>39689</v>
          </cell>
        </row>
        <row r="187">
          <cell r="A187" t="str">
            <v>TRAUM802/U206/AN09RATRXX</v>
          </cell>
          <cell r="B187">
            <v>18000</v>
          </cell>
        </row>
        <row r="188">
          <cell r="A188" t="str">
            <v>FEDER802/U218/FE09RATRXX</v>
          </cell>
          <cell r="B188">
            <v>175000</v>
          </cell>
        </row>
        <row r="189">
          <cell r="A189" t="str">
            <v>TIMPA802/U218/AN09RATRXX</v>
          </cell>
          <cell r="B189">
            <v>258217</v>
          </cell>
        </row>
        <row r="190">
          <cell r="A190" t="str">
            <v>ALIMA802/U201/AN09RATRAC</v>
          </cell>
          <cell r="B190">
            <v>142454</v>
          </cell>
        </row>
        <row r="191">
          <cell r="A191" t="str">
            <v>NEURO130/PFXX/MA09RATRAC</v>
          </cell>
          <cell r="B191">
            <v>203293.71</v>
          </cell>
        </row>
        <row r="192">
          <cell r="A192" t="str">
            <v>AMPAO803/U105/OR09RATRXX</v>
          </cell>
          <cell r="B192">
            <v>48000</v>
          </cell>
        </row>
        <row r="193">
          <cell r="A193" t="str">
            <v>NANAN803/U105/AN09RATRAC</v>
          </cell>
          <cell r="B193">
            <v>76544</v>
          </cell>
        </row>
        <row r="194">
          <cell r="A194" t="str">
            <v>AVER2470/TEXX/EU09RATIDO</v>
          </cell>
          <cell r="B194">
            <v>0</v>
          </cell>
        </row>
        <row r="195">
          <cell r="A195" t="str">
            <v>AVER2470/TEXX/EU09RATIPO</v>
          </cell>
          <cell r="B195">
            <v>0</v>
          </cell>
        </row>
        <row r="196">
          <cell r="A196" t="str">
            <v>AVER2470/TEXX/EU09RATILI</v>
          </cell>
          <cell r="B196">
            <v>0</v>
          </cell>
        </row>
        <row r="197">
          <cell r="A197" t="str">
            <v>AVER2470/TEXX/EU09RATIMA</v>
          </cell>
          <cell r="B197">
            <v>0</v>
          </cell>
        </row>
        <row r="198">
          <cell r="A198" t="str">
            <v>AVER2470/TEXX/EU09RATIFG</v>
          </cell>
          <cell r="B198">
            <v>0</v>
          </cell>
        </row>
        <row r="199">
          <cell r="A199" t="str">
            <v>AVER1470/TEXX/EU09RATIDO</v>
          </cell>
          <cell r="B199">
            <v>0</v>
          </cell>
        </row>
        <row r="200">
          <cell r="A200" t="str">
            <v>AVER1470/TEXX/EU09RATIPO</v>
          </cell>
          <cell r="B200">
            <v>0</v>
          </cell>
        </row>
        <row r="201">
          <cell r="A201" t="str">
            <v>AVER1470/TEXX/EU09RATILI</v>
          </cell>
          <cell r="B201">
            <v>0</v>
          </cell>
        </row>
        <row r="202">
          <cell r="A202" t="str">
            <v>AVER1470/TEXX/EU09RATIMA</v>
          </cell>
          <cell r="B202">
            <v>0</v>
          </cell>
        </row>
        <row r="203">
          <cell r="A203" t="str">
            <v>AVER1470/TEXX/EU09RATIFG</v>
          </cell>
          <cell r="B203">
            <v>0</v>
          </cell>
        </row>
        <row r="204">
          <cell r="A204" t="str">
            <v>CEREA470/TEXX/OR09RATIXX</v>
          </cell>
          <cell r="B204">
            <v>0</v>
          </cell>
        </row>
        <row r="205">
          <cell r="A205" t="str">
            <v>CEREC470/TEXX/CR09RATIXX</v>
          </cell>
          <cell r="B205">
            <v>0</v>
          </cell>
        </row>
        <row r="206">
          <cell r="A206" t="str">
            <v>TRANS470/TEXX/EU09RATIMA</v>
          </cell>
          <cell r="B206">
            <v>0</v>
          </cell>
        </row>
        <row r="207">
          <cell r="A207" t="str">
            <v>05M9X380/ADXX/MA09RATCAC</v>
          </cell>
          <cell r="B207">
            <v>0</v>
          </cell>
        </row>
        <row r="208">
          <cell r="A208" t="str">
            <v>CRIST801/U148/MA09RATRXX</v>
          </cell>
          <cell r="B208">
            <v>287659.69</v>
          </cell>
        </row>
        <row r="209">
          <cell r="A209" t="str">
            <v>PRECY802/OBSE/FE09RATRAC</v>
          </cell>
          <cell r="B209">
            <v>166000</v>
          </cell>
        </row>
        <row r="210">
          <cell r="A210" t="str">
            <v>BACSC802/U221/CR09RATRAC</v>
          </cell>
          <cell r="B210">
            <v>80000</v>
          </cell>
        </row>
        <row r="211">
          <cell r="A211" t="str">
            <v>BACSC802/U221/CG09RATRAC</v>
          </cell>
          <cell r="B211">
            <v>65000</v>
          </cell>
        </row>
        <row r="212">
          <cell r="A212" t="str">
            <v>BACSC802/U221/09RATRAC</v>
          </cell>
          <cell r="B212">
            <v>50000</v>
          </cell>
        </row>
        <row r="213">
          <cell r="A213" t="str">
            <v>CHDI1802/U205/FO09RAHRAC</v>
          </cell>
          <cell r="B213">
            <v>61650</v>
          </cell>
        </row>
        <row r="214">
          <cell r="A214" t="str">
            <v>BETHY803/U129/VM09RAHRXX</v>
          </cell>
          <cell r="B214">
            <v>30000</v>
          </cell>
        </row>
        <row r="215">
          <cell r="A215" t="str">
            <v>CORPS801/U323/AN09CVHRXX</v>
          </cell>
          <cell r="B215">
            <v>76128</v>
          </cell>
        </row>
        <row r="216">
          <cell r="A216" t="str">
            <v>AIRCL803/U128/MF09CVHRXX</v>
          </cell>
          <cell r="B216">
            <v>89698</v>
          </cell>
        </row>
        <row r="217">
          <cell r="A217" t="str">
            <v>OPTIM803/U129/CG09RAHRXX</v>
          </cell>
          <cell r="B217">
            <v>299592</v>
          </cell>
        </row>
        <row r="218">
          <cell r="A218" t="str">
            <v>FOSIC803/U129/SP09CVHRXX</v>
          </cell>
          <cell r="B218">
            <v>5000</v>
          </cell>
        </row>
        <row r="219">
          <cell r="A219" t="str">
            <v>SPECT803/U129/MF09CVHRXX</v>
          </cell>
          <cell r="B219">
            <v>20000</v>
          </cell>
        </row>
        <row r="220">
          <cell r="A220" t="str">
            <v>IMPE3803/U105/OR09CVHRXX</v>
          </cell>
          <cell r="B220">
            <v>87000</v>
          </cell>
        </row>
        <row r="221">
          <cell r="A221" t="str">
            <v>AJM09520/PRXX/EU09CVHIXX</v>
          </cell>
          <cell r="B221">
            <v>38760</v>
          </cell>
        </row>
        <row r="222">
          <cell r="A222" t="str">
            <v>AMBI1801/U137/SP09CVHRXX</v>
          </cell>
        </row>
        <row r="223">
          <cell r="A223" t="str">
            <v>AMBI2801/U137/SP09CVHRXX</v>
          </cell>
        </row>
        <row r="224">
          <cell r="A224" t="str">
            <v>AMBI3801/U137/SP09CVHRXX</v>
          </cell>
        </row>
        <row r="225">
          <cell r="A225" t="str">
            <v>AMBI4801/U137/SP09CVHRXX</v>
          </cell>
        </row>
        <row r="226">
          <cell r="A226" t="str">
            <v>AMBI5801/U137/SP09CVHRXX</v>
          </cell>
        </row>
        <row r="227">
          <cell r="A227" t="str">
            <v>AMBI6801/U137/SP09CVHRXX</v>
          </cell>
        </row>
        <row r="228">
          <cell r="A228" t="str">
            <v>AMBIS801/U137/CG09CVHRXX</v>
          </cell>
          <cell r="B228">
            <v>50000</v>
          </cell>
        </row>
        <row r="229">
          <cell r="A229" t="str">
            <v>AMBIS801/U137/MF09CVHRXX</v>
          </cell>
        </row>
        <row r="230">
          <cell r="A230" t="str">
            <v>AMBIS801/U137/OR09CVHRXX</v>
          </cell>
          <cell r="B230">
            <v>50750</v>
          </cell>
        </row>
        <row r="231">
          <cell r="A231" t="str">
            <v>ASAP1802/U169/AN09CVHRXX</v>
          </cell>
          <cell r="B231">
            <v>79008</v>
          </cell>
        </row>
        <row r="232">
          <cell r="A232" t="str">
            <v>BARBE803/U113/OR09CVHRXX</v>
          </cell>
          <cell r="B232">
            <v>0</v>
          </cell>
        </row>
        <row r="233">
          <cell r="A233" t="str">
            <v>BEJOY801/U144/OR09CVHRXX</v>
          </cell>
          <cell r="B233">
            <v>35880</v>
          </cell>
        </row>
        <row r="234">
          <cell r="A234" t="str">
            <v>BIOXA801/U135/CR09CVHRXX</v>
          </cell>
          <cell r="B234">
            <v>35880</v>
          </cell>
        </row>
        <row r="235">
          <cell r="A235" t="str">
            <v>BIOXA802/U172/CR09CVHRXX</v>
          </cell>
          <cell r="B235">
            <v>80415</v>
          </cell>
        </row>
        <row r="236">
          <cell r="A236" t="str">
            <v>BOLNO801/U142/SP09CVHRXX</v>
          </cell>
        </row>
        <row r="237">
          <cell r="A237" t="str">
            <v>BOOLE801/U138/AN09CVHRXX</v>
          </cell>
          <cell r="B237">
            <v>99840</v>
          </cell>
        </row>
        <row r="238">
          <cell r="A238" t="str">
            <v>BRUNA803/U113/OR09CVHRXX</v>
          </cell>
          <cell r="B238">
            <v>199469</v>
          </cell>
        </row>
        <row r="239">
          <cell r="A239" t="str">
            <v>CASTA803/U129/SP09CVHRXX</v>
          </cell>
          <cell r="B239">
            <v>13500</v>
          </cell>
        </row>
        <row r="240">
          <cell r="A240" t="str">
            <v>CCDOC801/U143/OR09CVHRXX</v>
          </cell>
          <cell r="B240">
            <v>67925</v>
          </cell>
        </row>
        <row r="241">
          <cell r="A241" t="str">
            <v>CHARB801/E310/FO09CVHRXX</v>
          </cell>
          <cell r="B241">
            <v>5800</v>
          </cell>
        </row>
        <row r="242">
          <cell r="A242" t="str">
            <v>CLEAN801/U137/AN09CVHRXX</v>
          </cell>
          <cell r="B242">
            <v>72721</v>
          </cell>
        </row>
        <row r="243">
          <cell r="A243" t="str">
            <v>COPOL801/U140/AN09CVHRXX</v>
          </cell>
          <cell r="B243">
            <v>283363</v>
          </cell>
        </row>
        <row r="244">
          <cell r="A244" t="str">
            <v>CRWTH801/U139/AN09CVHRXX</v>
          </cell>
          <cell r="B244">
            <v>168689</v>
          </cell>
        </row>
        <row r="245">
          <cell r="A245" t="str">
            <v>DECOD802/U169/AN09CVHRXX</v>
          </cell>
          <cell r="B245">
            <v>175930</v>
          </cell>
        </row>
        <row r="246">
          <cell r="A246" t="str">
            <v>DOROG801/U138/SP09CVHRXX</v>
          </cell>
        </row>
        <row r="247">
          <cell r="A247" t="str">
            <v>ECSPE802/U169/AN09CVHRXX</v>
          </cell>
          <cell r="B247">
            <v>269306</v>
          </cell>
        </row>
        <row r="248">
          <cell r="A248" t="str">
            <v>ELIAX801/U142/OR09CVHRXX</v>
          </cell>
        </row>
        <row r="249">
          <cell r="A249" t="str">
            <v>ENTR2801/U327/AN09CVHRXX</v>
          </cell>
          <cell r="B249">
            <v>83600</v>
          </cell>
        </row>
        <row r="250">
          <cell r="A250" t="str">
            <v>ENTRE801/U317/AN09CVHRXX</v>
          </cell>
          <cell r="B250">
            <v>138400</v>
          </cell>
        </row>
        <row r="251">
          <cell r="A251" t="str">
            <v>EUXIN801/U317/AN09CVHRXX</v>
          </cell>
          <cell r="B251">
            <v>572407</v>
          </cell>
        </row>
        <row r="252">
          <cell r="A252" t="str">
            <v>FRABX801/U138/AN09CVHRXX</v>
          </cell>
          <cell r="B252">
            <v>85000</v>
          </cell>
        </row>
        <row r="253">
          <cell r="A253" t="str">
            <v>GASOS801/U139/AN09CVHRXX</v>
          </cell>
          <cell r="B253">
            <v>45770</v>
          </cell>
        </row>
        <row r="254">
          <cell r="A254" t="str">
            <v>GUIRA803/U129/SP09CVHRXX</v>
          </cell>
          <cell r="B254">
            <v>30300</v>
          </cell>
        </row>
        <row r="255">
          <cell r="A255" t="str">
            <v>HUGOX801/U144/SP09CVHRXX</v>
          </cell>
          <cell r="B255">
            <v>65780</v>
          </cell>
        </row>
        <row r="256">
          <cell r="A256" t="str">
            <v>INCEN801/U144/SP09CVHRXX</v>
          </cell>
          <cell r="B256">
            <v>280000</v>
          </cell>
        </row>
        <row r="257">
          <cell r="A257" t="str">
            <v>ITERX801/U139/AN09CVHRXX</v>
          </cell>
          <cell r="B257">
            <v>104000</v>
          </cell>
        </row>
        <row r="258">
          <cell r="A258" t="str">
            <v>JOLYY803/U129/SP09CVHRXX</v>
          </cell>
          <cell r="B258">
            <v>21000</v>
          </cell>
        </row>
        <row r="259">
          <cell r="A259" t="str">
            <v>KONGX801/U144/SP09CVHRXX</v>
          </cell>
          <cell r="B259">
            <v>30000</v>
          </cell>
        </row>
        <row r="260">
          <cell r="A260" t="str">
            <v>LAMPA802/U169/AN09CVHRXX</v>
          </cell>
          <cell r="B260">
            <v>194064</v>
          </cell>
        </row>
        <row r="261">
          <cell r="A261" t="str">
            <v>LATER801/E309/AN09CVHRXX</v>
          </cell>
          <cell r="B261">
            <v>164008</v>
          </cell>
        </row>
        <row r="262">
          <cell r="A262" t="str">
            <v>MAHRI803/U129/CR09CVHRXX</v>
          </cell>
          <cell r="B262">
            <v>150000</v>
          </cell>
        </row>
        <row r="263">
          <cell r="A263" t="str">
            <v>MODEM801/U141/AN09CVHRXX</v>
          </cell>
          <cell r="B263">
            <v>91599</v>
          </cell>
        </row>
        <row r="264">
          <cell r="A264" t="str">
            <v>NANA3803/U105/AN09CVHRXX</v>
          </cell>
          <cell r="B264">
            <v>108264</v>
          </cell>
        </row>
        <row r="265">
          <cell r="A265" t="str">
            <v>NANOS801/U144/AN09CVHRXX</v>
          </cell>
          <cell r="B265">
            <v>122512</v>
          </cell>
        </row>
        <row r="266">
          <cell r="A266" t="str">
            <v>NITRO801/U141/AN09CVHRXX</v>
          </cell>
          <cell r="B266">
            <v>174237</v>
          </cell>
        </row>
        <row r="267">
          <cell r="A267" t="str">
            <v>ORAGX801/U327/AN09CVHRXX</v>
          </cell>
          <cell r="B267">
            <v>235059</v>
          </cell>
        </row>
        <row r="268">
          <cell r="A268" t="str">
            <v>OSCIL801/U138/AN09CVHRXX</v>
          </cell>
          <cell r="B268">
            <v>26389</v>
          </cell>
        </row>
        <row r="269">
          <cell r="A269" t="str">
            <v>PACID803/U129/MF09CVHRXX</v>
          </cell>
        </row>
        <row r="270">
          <cell r="A270" t="str">
            <v>PANDA802/U169/AN09CVHRXX</v>
          </cell>
          <cell r="B270">
            <v>29536</v>
          </cell>
        </row>
        <row r="271">
          <cell r="A271" t="str">
            <v>PLATE803/U129/CR09CVHRX2</v>
          </cell>
          <cell r="B271">
            <v>47500</v>
          </cell>
        </row>
        <row r="272">
          <cell r="A272" t="str">
            <v>PLATE803/U129/MA09CVHRX1</v>
          </cell>
          <cell r="B272">
            <v>95000</v>
          </cell>
        </row>
        <row r="273">
          <cell r="A273" t="str">
            <v>PREFE801/U138/AN09CVHRXX</v>
          </cell>
          <cell r="B273">
            <v>58000</v>
          </cell>
        </row>
        <row r="274">
          <cell r="A274" t="str">
            <v>PROTE801/U137/EU09CVHRXX</v>
          </cell>
          <cell r="B274">
            <v>87000</v>
          </cell>
        </row>
        <row r="275">
          <cell r="A275" t="str">
            <v>PULIC803/U129/SP09CVHRXX</v>
          </cell>
          <cell r="B275">
            <v>24300</v>
          </cell>
        </row>
        <row r="276">
          <cell r="A276" t="str">
            <v>ROS-S801/U141/AN09CVHRXX</v>
          </cell>
          <cell r="B276">
            <v>87110</v>
          </cell>
        </row>
        <row r="277">
          <cell r="A277" t="str">
            <v>SEIGN803/U129/SP09CVHRXX</v>
          </cell>
          <cell r="B277">
            <v>21000</v>
          </cell>
        </row>
        <row r="278">
          <cell r="A278" t="str">
            <v>SICOG801/U142/AN09CVHRXX</v>
          </cell>
          <cell r="B278">
            <v>104624</v>
          </cell>
        </row>
        <row r="279">
          <cell r="A279" t="str">
            <v>SOLCI801/U141/SP09CVHRXX</v>
          </cell>
          <cell r="B279">
            <v>95358</v>
          </cell>
        </row>
        <row r="280">
          <cell r="A280" t="str">
            <v>SPINB801/U141/AN09CVHRXX</v>
          </cell>
          <cell r="B280">
            <v>249119</v>
          </cell>
        </row>
        <row r="281">
          <cell r="A281" t="str">
            <v>SPINF801/U141/AN09CVHRXX</v>
          </cell>
          <cell r="B281">
            <v>161578</v>
          </cell>
        </row>
        <row r="282">
          <cell r="A282" t="str">
            <v>TADOT801/U139/AN09CVHRXX</v>
          </cell>
          <cell r="B282">
            <v>200000</v>
          </cell>
        </row>
        <row r="283">
          <cell r="A283" t="str">
            <v>TIMP3802/U218/AN09CVHRXX</v>
          </cell>
          <cell r="B283">
            <v>41600</v>
          </cell>
        </row>
        <row r="284">
          <cell r="A284" t="str">
            <v>TRAME801/U133/AN09CVHRXX</v>
          </cell>
          <cell r="B284">
            <v>80835</v>
          </cell>
        </row>
        <row r="285">
          <cell r="A285" t="str">
            <v>VFSIT801/U138/AN09CVHRXX</v>
          </cell>
          <cell r="B285">
            <v>16000</v>
          </cell>
        </row>
        <row r="286">
          <cell r="A286" t="str">
            <v>PACID803/U129/CR09CVHRX2</v>
          </cell>
          <cell r="B286">
            <v>40000</v>
          </cell>
        </row>
        <row r="287">
          <cell r="A287" t="str">
            <v>KARST803/U113/OR09CVHRX1</v>
          </cell>
          <cell r="B287">
            <v>86121</v>
          </cell>
        </row>
        <row r="288">
          <cell r="A288" t="str">
            <v>PACID803/U129/MA09CVHRX1</v>
          </cell>
          <cell r="B288">
            <v>153487.9</v>
          </cell>
        </row>
        <row r="289">
          <cell r="A289" t="str">
            <v>AATOV803/U113/OA09RAHRXX</v>
          </cell>
          <cell r="B289">
            <v>205007.24</v>
          </cell>
        </row>
        <row r="290">
          <cell r="A290" t="str">
            <v>AIRCL803/U128/MF09CVHRXX</v>
          </cell>
          <cell r="B290">
            <v>83490</v>
          </cell>
        </row>
        <row r="291">
          <cell r="A291" t="str">
            <v>AMPA0803/U105/OR09RATRXX</v>
          </cell>
          <cell r="B291">
            <v>0</v>
          </cell>
        </row>
        <row r="292">
          <cell r="A292" t="str">
            <v>ARBAO803/U129/SP09CVHRCI</v>
          </cell>
          <cell r="B292">
            <v>24300</v>
          </cell>
        </row>
        <row r="293">
          <cell r="A293" t="str">
            <v>BELO1803/U104/SP11RAHRXX</v>
          </cell>
          <cell r="B293">
            <v>190000</v>
          </cell>
        </row>
        <row r="294">
          <cell r="A294" t="str">
            <v>AXAXX803/E316/SP09CVTRXX</v>
          </cell>
          <cell r="B294">
            <v>120000</v>
          </cell>
        </row>
        <row r="295">
          <cell r="A295" t="str">
            <v>BARBE803/U113/OR09CVHRXX</v>
          </cell>
          <cell r="B295">
            <v>0</v>
          </cell>
        </row>
        <row r="296">
          <cell r="A296" t="str">
            <v>BIOIN803/U105/OR09CVHRXX</v>
          </cell>
          <cell r="B296">
            <v>26958.26</v>
          </cell>
        </row>
        <row r="297">
          <cell r="A297" t="str">
            <v>BIOWA803/U128/SP09CVHRXX</v>
          </cell>
          <cell r="B297">
            <v>6000</v>
          </cell>
        </row>
        <row r="298">
          <cell r="A298" t="str">
            <v>BOTVI803/E460/SP09CVTRCI</v>
          </cell>
          <cell r="B298">
            <v>4500</v>
          </cell>
        </row>
        <row r="299">
          <cell r="A299" t="str">
            <v>BOUCH803/U129/SP09CVHRCI</v>
          </cell>
          <cell r="B299">
            <v>27900</v>
          </cell>
        </row>
        <row r="300">
          <cell r="A300" t="str">
            <v>BRUNA803/U113/OR09CVHRXX</v>
          </cell>
          <cell r="B300">
            <v>0</v>
          </cell>
        </row>
        <row r="301">
          <cell r="A301" t="str">
            <v>CATME803/U505/AV09CVTRXX</v>
          </cell>
          <cell r="B301">
            <v>64344</v>
          </cell>
        </row>
        <row r="302">
          <cell r="A302" t="str">
            <v>CIMPM803/FCIM/OR09CVHRXX</v>
          </cell>
          <cell r="B302">
            <v>100000</v>
          </cell>
        </row>
        <row r="303">
          <cell r="A303" t="str">
            <v>CJMON803/U505/EU09CVTRXX</v>
          </cell>
          <cell r="B303">
            <v>36000</v>
          </cell>
        </row>
        <row r="304">
          <cell r="A304" t="str">
            <v>BELO2803/U104/CR11RAHRXX</v>
          </cell>
          <cell r="B304">
            <v>50000</v>
          </cell>
        </row>
        <row r="305">
          <cell r="A305" t="str">
            <v>CPART803/U130/AN09RAHRXX</v>
          </cell>
          <cell r="B305">
            <v>63232</v>
          </cell>
        </row>
        <row r="306">
          <cell r="A306" t="str">
            <v>CROM1803/U128/AN09RAHRXX</v>
          </cell>
          <cell r="B306">
            <v>240776</v>
          </cell>
        </row>
        <row r="307">
          <cell r="A307" t="str">
            <v>CROM2803/U128/AN09RAHRXX</v>
          </cell>
          <cell r="B307">
            <v>250024</v>
          </cell>
        </row>
        <row r="308">
          <cell r="A308" t="str">
            <v>DELAT803/U129/SP09CVHRCI</v>
          </cell>
          <cell r="B308">
            <v>42000</v>
          </cell>
        </row>
        <row r="309">
          <cell r="A309" t="str">
            <v>ELECT803/U105/SP09RAHRXX</v>
          </cell>
          <cell r="B309">
            <v>57000</v>
          </cell>
        </row>
        <row r="310">
          <cell r="A310" t="str">
            <v>EQUIT803/U128/MF09CVHRXX</v>
          </cell>
          <cell r="B310">
            <v>815068</v>
          </cell>
        </row>
        <row r="311">
          <cell r="A311" t="str">
            <v>EUROT803/U128/OA09RAHRXX</v>
          </cell>
          <cell r="B311">
            <v>318788</v>
          </cell>
        </row>
        <row r="312">
          <cell r="A312" t="str">
            <v>FAKHF803/U109/OR09CVHRXX</v>
          </cell>
          <cell r="B312">
            <v>12000</v>
          </cell>
        </row>
        <row r="313">
          <cell r="A313" t="str">
            <v>CAMVM803/U104/VM11RAHRXX</v>
          </cell>
          <cell r="B313">
            <v>14000</v>
          </cell>
        </row>
        <row r="314">
          <cell r="A314" t="str">
            <v>FTUCK803/U130/FO09CVHRXX</v>
          </cell>
          <cell r="B314">
            <v>97200</v>
          </cell>
        </row>
        <row r="315">
          <cell r="A315" t="str">
            <v>FUVEL803/U105/MF09CVHRXX</v>
          </cell>
          <cell r="B315">
            <v>99461</v>
          </cell>
        </row>
        <row r="316">
          <cell r="A316" t="str">
            <v>IKEAX803/U105/SP09CVHRXX</v>
          </cell>
          <cell r="B316">
            <v>255000</v>
          </cell>
        </row>
        <row r="317">
          <cell r="A317" t="str">
            <v>IMPIK803/U129/SP09CVHRXX</v>
          </cell>
          <cell r="B317">
            <v>30000</v>
          </cell>
        </row>
        <row r="318">
          <cell r="A318" t="str">
            <v>INGE2803/U130/MF09CVHRMU</v>
          </cell>
          <cell r="B318">
            <v>97489.5</v>
          </cell>
        </row>
        <row r="319">
          <cell r="A319" t="str">
            <v>INGE3803/U109/MF09CVHRMU</v>
          </cell>
          <cell r="B319">
            <v>49748</v>
          </cell>
        </row>
        <row r="320">
          <cell r="A320" t="str">
            <v>JOLYY803/U129/SP09CVHRXX</v>
          </cell>
          <cell r="B320">
            <v>0</v>
          </cell>
        </row>
        <row r="321">
          <cell r="A321" t="str">
            <v>KARST803/U113/OR09CVHRX1</v>
          </cell>
          <cell r="B321">
            <v>0</v>
          </cell>
        </row>
        <row r="322">
          <cell r="A322" t="str">
            <v>MIOSX803/U109/CR09CVHRXX</v>
          </cell>
          <cell r="B322">
            <v>13975</v>
          </cell>
        </row>
        <row r="323">
          <cell r="A323" t="str">
            <v>MONIE803/U129/SP09RAHRCI</v>
          </cell>
          <cell r="B323">
            <v>15000</v>
          </cell>
        </row>
        <row r="324">
          <cell r="A324" t="str">
            <v>NANA3803/U105/AN09RATRAC</v>
          </cell>
          <cell r="B324">
            <v>0</v>
          </cell>
        </row>
        <row r="325">
          <cell r="A325" t="str">
            <v>NANOM803/U129/MF09CVHRXX</v>
          </cell>
          <cell r="B325">
            <v>227949</v>
          </cell>
        </row>
        <row r="326">
          <cell r="A326" t="str">
            <v>NEWRU803/E316/AN09RATRXX</v>
          </cell>
          <cell r="B326">
            <v>63856</v>
          </cell>
        </row>
        <row r="327">
          <cell r="A327" t="str">
            <v>OPTIM803/U109/FR09RAHRXX</v>
          </cell>
          <cell r="B327">
            <v>72848</v>
          </cell>
        </row>
        <row r="328">
          <cell r="A328" t="str">
            <v>OPTIM803/U129/CG09RAHRXX</v>
          </cell>
          <cell r="B328">
            <v>299592</v>
          </cell>
        </row>
        <row r="329">
          <cell r="A329" t="str">
            <v>PACID803/U129/MA09CVHRXX</v>
          </cell>
          <cell r="B329">
            <v>0</v>
          </cell>
        </row>
        <row r="330">
          <cell r="A330" t="str">
            <v>PEPSA803/U128/AN09CVHRXX</v>
          </cell>
          <cell r="B330">
            <v>204483</v>
          </cell>
        </row>
        <row r="331">
          <cell r="A331" t="str">
            <v>PLATE803/U129/FE09CVHRX3</v>
          </cell>
          <cell r="B331">
            <v>0</v>
          </cell>
        </row>
        <row r="332">
          <cell r="A332" t="str">
            <v>PLATE803/U129/MA09CVHTX1</v>
          </cell>
          <cell r="B332">
            <v>0</v>
          </cell>
        </row>
        <row r="333">
          <cell r="A333" t="str">
            <v>PNE03803/U105/OA09CVHRXX</v>
          </cell>
          <cell r="B333">
            <v>8361.2000000000007</v>
          </cell>
        </row>
        <row r="334">
          <cell r="A334" t="str">
            <v>POMPO803/U109/SP09CVHRCI</v>
          </cell>
          <cell r="B334">
            <v>12000</v>
          </cell>
        </row>
        <row r="335">
          <cell r="A335" t="str">
            <v>POROS803/U130/SP09CVHRXX</v>
          </cell>
          <cell r="B335">
            <v>13000</v>
          </cell>
        </row>
        <row r="336">
          <cell r="A336" t="str">
            <v>PPC03803/U105/OA09CVHRAC</v>
          </cell>
          <cell r="B336">
            <v>0</v>
          </cell>
        </row>
        <row r="337">
          <cell r="A337" t="str">
            <v>RMNXX803/U128/CR09RAHRXX</v>
          </cell>
          <cell r="B337">
            <v>268076.68</v>
          </cell>
        </row>
        <row r="338">
          <cell r="A338" t="str">
            <v>SCORC803/U128/CR09RAHRXX</v>
          </cell>
          <cell r="B338">
            <v>31021.48</v>
          </cell>
        </row>
        <row r="339">
          <cell r="A339" t="str">
            <v>SEMAC803/U130/SP09RAHRXX</v>
          </cell>
          <cell r="B339">
            <v>68500</v>
          </cell>
        </row>
        <row r="340">
          <cell r="A340" t="str">
            <v>SOLCI803/U129/CN09CVHRXX</v>
          </cell>
          <cell r="B340">
            <v>131539.6</v>
          </cell>
        </row>
        <row r="341">
          <cell r="A341" t="str">
            <v>SORGU803/E316/OA09RATRXX</v>
          </cell>
          <cell r="B341">
            <v>46170.62</v>
          </cell>
        </row>
        <row r="342">
          <cell r="A342" t="str">
            <v>SPIRA803/U128/AN09CVHRXX</v>
          </cell>
          <cell r="B342">
            <v>180000</v>
          </cell>
        </row>
        <row r="343">
          <cell r="A343" t="str">
            <v>COMPA803/U104/OA13CVHRXX</v>
          </cell>
        </row>
        <row r="344">
          <cell r="A344" t="str">
            <v>TRAME803/U105/AN09RAHRXX</v>
          </cell>
          <cell r="B344">
            <v>20105</v>
          </cell>
        </row>
        <row r="345">
          <cell r="A345" t="str">
            <v>ULOME803/U105/AU09RAHRXX</v>
          </cell>
          <cell r="B345">
            <v>15000</v>
          </cell>
        </row>
        <row r="346">
          <cell r="A346" t="str">
            <v>UQUAL803/E316/MA09CVTRXX</v>
          </cell>
          <cell r="B346">
            <v>43742.22</v>
          </cell>
        </row>
        <row r="347">
          <cell r="A347" t="str">
            <v>VIALE803/U109/SP09RAHRCI</v>
          </cell>
          <cell r="B347">
            <v>21000</v>
          </cell>
        </row>
        <row r="348">
          <cell r="A348" t="str">
            <v>VIRAZ803/U128/MF09RAHRXX</v>
          </cell>
          <cell r="B348">
            <v>167226</v>
          </cell>
        </row>
        <row r="349">
          <cell r="A349" t="str">
            <v>PIEGE803/U129/VM9CVHRXX</v>
          </cell>
          <cell r="B349">
            <v>15000</v>
          </cell>
        </row>
        <row r="350">
          <cell r="A350" t="str">
            <v>DTCCM802/E403/CR10RATRAC</v>
          </cell>
          <cell r="B350">
            <v>7000</v>
          </cell>
        </row>
        <row r="351">
          <cell r="A351" t="str">
            <v>LOGRE802/U404/CR10RATRAC</v>
          </cell>
          <cell r="B351">
            <v>3000</v>
          </cell>
        </row>
        <row r="352">
          <cell r="A352" t="str">
            <v>REGLO802/U404/CR10RATRAC</v>
          </cell>
          <cell r="B352">
            <v>47000</v>
          </cell>
        </row>
        <row r="353">
          <cell r="A353" t="str">
            <v>EYEFR150/INXX/CR10RATRXX</v>
          </cell>
          <cell r="B353">
            <v>76420</v>
          </cell>
        </row>
        <row r="354">
          <cell r="A354" t="str">
            <v>EYEFR150/INXX/FE10RATRXX</v>
          </cell>
          <cell r="B354">
            <v>61136</v>
          </cell>
        </row>
        <row r="355">
          <cell r="A355" t="str">
            <v>CISCG803/U109/CG10RATRXX</v>
          </cell>
          <cell r="B355">
            <v>57000</v>
          </cell>
        </row>
        <row r="356">
          <cell r="A356" t="str">
            <v>PHYCN802/U165/CN10RATRAC</v>
          </cell>
          <cell r="B356">
            <v>5653</v>
          </cell>
        </row>
        <row r="357">
          <cell r="A357" t="str">
            <v>PHYLO802/U165/CR10RATRXX</v>
          </cell>
          <cell r="B357">
            <v>62652</v>
          </cell>
        </row>
        <row r="358">
          <cell r="A358" t="str">
            <v>FEVIR802/U209/FE10RATRXX</v>
          </cell>
          <cell r="B358">
            <v>0</v>
          </cell>
        </row>
        <row r="359">
          <cell r="A359" t="str">
            <v>FEVIR802/U209/CG10RATRXX</v>
          </cell>
          <cell r="B359">
            <v>0</v>
          </cell>
        </row>
        <row r="360">
          <cell r="A360" t="str">
            <v>FEVIR802/U209/VM10RATRXX</v>
          </cell>
          <cell r="B360">
            <v>0</v>
          </cell>
        </row>
        <row r="361">
          <cell r="A361" t="str">
            <v>FEVIR802/U209/CR10RATRXX</v>
          </cell>
          <cell r="B361">
            <v>0</v>
          </cell>
        </row>
        <row r="362">
          <cell r="A362" t="str">
            <v>UMVFE802/U406/AU10RATRXX</v>
          </cell>
          <cell r="B362">
            <v>0</v>
          </cell>
        </row>
        <row r="363">
          <cell r="A363" t="str">
            <v>INTFE802/U213/FE10RATRXX</v>
          </cell>
          <cell r="B363">
            <v>764379</v>
          </cell>
        </row>
        <row r="364">
          <cell r="A364" t="str">
            <v>INTFI802/U213/IA10RAHRXX</v>
          </cell>
          <cell r="B364">
            <v>151294</v>
          </cell>
        </row>
        <row r="365">
          <cell r="A365" t="str">
            <v>IMPEC803/U105/EI10RATRXX</v>
          </cell>
          <cell r="B365">
            <v>43012</v>
          </cell>
        </row>
        <row r="366">
          <cell r="A366" t="str">
            <v>ODYS//CG10RATRXX</v>
          </cell>
        </row>
        <row r="367">
          <cell r="A367" t="str">
            <v>ADAMS802/U2125AN10RAHRXX</v>
          </cell>
          <cell r="B367">
            <v>103287</v>
          </cell>
        </row>
        <row r="368">
          <cell r="A368" t="str">
            <v>ALVAR802/U160/OR10RAHRXX</v>
          </cell>
          <cell r="B368">
            <v>50000</v>
          </cell>
        </row>
        <row r="369">
          <cell r="A369" t="str">
            <v>ANAMI802/U404/AN10RAHRXX</v>
          </cell>
          <cell r="B369">
            <v>29782</v>
          </cell>
        </row>
        <row r="370">
          <cell r="A370" t="str">
            <v>ARCDE802/U206/AS10RAHRAC</v>
          </cell>
          <cell r="B370">
            <v>50000</v>
          </cell>
        </row>
        <row r="371">
          <cell r="A371" t="str">
            <v>IBISA802/U223/IA10RAHRXX</v>
          </cell>
          <cell r="B371">
            <v>50000</v>
          </cell>
        </row>
        <row r="372">
          <cell r="A372" t="str">
            <v>BRAIN802/U208/AN10RAHRXX</v>
          </cell>
          <cell r="B372">
            <v>18397</v>
          </cell>
        </row>
        <row r="373">
          <cell r="A373" t="str">
            <v>CESAX801/U134/AN10RAHRXX</v>
          </cell>
          <cell r="B373">
            <v>58000</v>
          </cell>
        </row>
        <row r="374">
          <cell r="A374" t="str">
            <v>COPAN802/U209/IS10RAHRXX</v>
          </cell>
          <cell r="B374">
            <v>134000</v>
          </cell>
        </row>
        <row r="375">
          <cell r="A375" t="str">
            <v>COSTA802/U172/AN10RAHRXX</v>
          </cell>
          <cell r="B375">
            <v>182176</v>
          </cell>
        </row>
        <row r="376">
          <cell r="A376" t="str">
            <v>DAMIA802/U223/AS10RAHRAC</v>
          </cell>
          <cell r="B376">
            <v>20000</v>
          </cell>
        </row>
        <row r="377">
          <cell r="A377" t="str">
            <v>EDYLE802/U169/AN10RAHRXX</v>
          </cell>
          <cell r="B377">
            <v>125973</v>
          </cell>
        </row>
        <row r="378">
          <cell r="A378" t="str">
            <v>FOCEA802/U172/AN10RAHRXX</v>
          </cell>
          <cell r="B378">
            <v>968000</v>
          </cell>
        </row>
        <row r="379">
          <cell r="A379" t="str">
            <v>FSHDE802/U2126AN10RAHRXX</v>
          </cell>
          <cell r="B379">
            <v>312473</v>
          </cell>
        </row>
        <row r="380">
          <cell r="A380" t="str">
            <v>IBISC802/U172/AN10RAHRXX</v>
          </cell>
          <cell r="B380">
            <v>227515</v>
          </cell>
        </row>
        <row r="381">
          <cell r="A381" t="str">
            <v>INOVS802/U167/AV10RAHRAC</v>
          </cell>
          <cell r="B381">
            <v>100000</v>
          </cell>
        </row>
        <row r="382">
          <cell r="A382" t="str">
            <v>INOVS802/U167/MA10RAHRAC</v>
          </cell>
          <cell r="B382">
            <v>300000</v>
          </cell>
        </row>
        <row r="383">
          <cell r="A383" t="str">
            <v>INOVS802/U167/FE10RAHRAC</v>
          </cell>
          <cell r="B383">
            <v>252955</v>
          </cell>
        </row>
        <row r="384">
          <cell r="A384" t="str">
            <v>INOVS802/U167/ME10RAHRAC</v>
          </cell>
          <cell r="B384">
            <v>150000</v>
          </cell>
        </row>
        <row r="385">
          <cell r="A385" t="str">
            <v>INVSX802/U223/10RAHRAC</v>
          </cell>
        </row>
        <row r="386">
          <cell r="A386" t="str">
            <v>JAINF802/U2129FO10RAHRXX</v>
          </cell>
          <cell r="B386">
            <v>34234</v>
          </cell>
        </row>
        <row r="387">
          <cell r="A387" t="str">
            <v>LFSHD802/U2129AN10RAHRXX</v>
          </cell>
          <cell r="B387">
            <v>67600</v>
          </cell>
        </row>
        <row r="388">
          <cell r="A388" t="str">
            <v>LITOO801/U326/MA10RAHRXX</v>
          </cell>
          <cell r="B388">
            <v>27443</v>
          </cell>
        </row>
        <row r="389">
          <cell r="A389" t="str">
            <v>MACRO802/U172/AN10RAHRXX</v>
          </cell>
          <cell r="B389">
            <v>32656</v>
          </cell>
        </row>
        <row r="390">
          <cell r="A390" t="str">
            <v>MBDPM802/U215/AS10RAHRAC</v>
          </cell>
          <cell r="B390">
            <v>50000</v>
          </cell>
        </row>
        <row r="391">
          <cell r="A391" t="str">
            <v>MEMOR802/U215/AN10RAHRAC</v>
          </cell>
          <cell r="B391">
            <v>200000</v>
          </cell>
        </row>
        <row r="392">
          <cell r="A392" t="str">
            <v>MESUR802/U406/AN10RAHRXX</v>
          </cell>
          <cell r="B392">
            <v>98879</v>
          </cell>
        </row>
        <row r="393">
          <cell r="A393" t="str">
            <v>MIGAZ802/U172/CR10RAHRXX</v>
          </cell>
          <cell r="B393">
            <v>24842.15</v>
          </cell>
        </row>
        <row r="394">
          <cell r="A394" t="str">
            <v>MERSI802/U2128AU10RAHRXX</v>
          </cell>
          <cell r="B394">
            <v>50000</v>
          </cell>
        </row>
        <row r="395">
          <cell r="A395" t="str">
            <v>MYOPA802/U204/AN10RAHRXX</v>
          </cell>
          <cell r="B395">
            <v>150869</v>
          </cell>
        </row>
        <row r="396">
          <cell r="A396" t="str">
            <v>PLAGE802/U160/IA10RAHRAC</v>
          </cell>
          <cell r="B396">
            <v>240000</v>
          </cell>
        </row>
        <row r="397">
          <cell r="A397" t="str">
            <v>PFIPT802/U206/CR10RATRAC</v>
          </cell>
          <cell r="B397">
            <v>70000</v>
          </cell>
        </row>
        <row r="398">
          <cell r="A398" t="str">
            <v>PNRPE802/U219/MA10RAHRXX</v>
          </cell>
          <cell r="B398">
            <v>135000</v>
          </cell>
        </row>
        <row r="399">
          <cell r="A399" t="str">
            <v>PRAGE802/U2053AN10RAHRAC</v>
          </cell>
          <cell r="B399">
            <v>170560</v>
          </cell>
        </row>
        <row r="400">
          <cell r="A400" t="str">
            <v>PROTO802/U215/AN10RAHRXX</v>
          </cell>
          <cell r="B400">
            <v>53966</v>
          </cell>
        </row>
        <row r="401">
          <cell r="A401" t="str">
            <v>PSID2802/U167/CR10RAHRXX</v>
          </cell>
          <cell r="B401">
            <v>18940</v>
          </cell>
        </row>
        <row r="402">
          <cell r="A402" t="str">
            <v>PSIDE802/U167/MA10RAHRXX</v>
          </cell>
          <cell r="B402">
            <v>40589.65</v>
          </cell>
        </row>
        <row r="403">
          <cell r="A403" t="str">
            <v>REGDE802/U206/CR10RAHRAC</v>
          </cell>
          <cell r="B403">
            <v>58000</v>
          </cell>
        </row>
        <row r="404">
          <cell r="A404" t="str">
            <v>RESAT802/U223/IR10RAHRXX</v>
          </cell>
          <cell r="B404">
            <v>120000</v>
          </cell>
        </row>
        <row r="405">
          <cell r="A405" t="str">
            <v>TANDE802/U405/MA10RAHRXX</v>
          </cell>
          <cell r="B405">
            <v>201000</v>
          </cell>
        </row>
        <row r="406">
          <cell r="A406" t="str">
            <v>TWEAK802/U218/AN10RAHRXX</v>
          </cell>
          <cell r="B406">
            <v>390021.25</v>
          </cell>
        </row>
        <row r="407">
          <cell r="A407" t="str">
            <v>VASQU802/U172/MA10RAHRXX</v>
          </cell>
          <cell r="B407">
            <v>330025.03999999998</v>
          </cell>
        </row>
        <row r="408">
          <cell r="A408" t="str">
            <v>VECTO802/U218/AN10RAHRXX</v>
          </cell>
          <cell r="B408">
            <v>349192</v>
          </cell>
        </row>
        <row r="409">
          <cell r="A409" t="str">
            <v>VIDOS802/U169/AN10RAHRXX</v>
          </cell>
          <cell r="B409">
            <v>197025</v>
          </cell>
        </row>
        <row r="410">
          <cell r="A410" t="str">
            <v>VISCE802/U2051AN10RAHRXX</v>
          </cell>
          <cell r="B410">
            <v>122720</v>
          </cell>
        </row>
        <row r="411">
          <cell r="A411" t="str">
            <v>AVER3470/TEXX/EU10RATIDO</v>
          </cell>
          <cell r="B411">
            <v>0</v>
          </cell>
        </row>
        <row r="412">
          <cell r="A412" t="str">
            <v>AVER3470/TEXX/EU10RATIPO</v>
          </cell>
          <cell r="B412">
            <v>0</v>
          </cell>
        </row>
        <row r="413">
          <cell r="A413" t="str">
            <v>AVER3470/TEXX/EU10RATIFG</v>
          </cell>
          <cell r="B413">
            <v>0</v>
          </cell>
        </row>
        <row r="414">
          <cell r="A414" t="str">
            <v>AVER3470/TEXX/EU10RATILI</v>
          </cell>
          <cell r="B414">
            <v>0</v>
          </cell>
        </row>
        <row r="415">
          <cell r="A415" t="str">
            <v>AVER3470/TEXX/EU10RATIMA</v>
          </cell>
          <cell r="B415">
            <v>0</v>
          </cell>
        </row>
        <row r="416">
          <cell r="A416" t="str">
            <v>AVER3470/TEXX/EU10RATIST</v>
          </cell>
          <cell r="B416">
            <v>0</v>
          </cell>
        </row>
        <row r="417">
          <cell r="A417" t="str">
            <v>AFM1X802/U2122AS10RAHRXX</v>
          </cell>
          <cell r="B417">
            <v>0</v>
          </cell>
        </row>
        <row r="418">
          <cell r="A418" t="str">
            <v>AFM15802/U2122AS10AVHRXX</v>
          </cell>
        </row>
        <row r="419">
          <cell r="A419" t="str">
            <v>AFM2X802/U2128AS10RAHRXX</v>
          </cell>
          <cell r="B419">
            <v>0</v>
          </cell>
        </row>
        <row r="420">
          <cell r="A420" t="str">
            <v>AFM25802/U2128AS10AVHRXX</v>
          </cell>
        </row>
        <row r="421">
          <cell r="A421" t="str">
            <v>AFM3X802/U2129AS10RAHRXX</v>
          </cell>
          <cell r="B421">
            <v>0</v>
          </cell>
        </row>
        <row r="422">
          <cell r="A422" t="str">
            <v>AFM35802/U2129AS10AVHRXX</v>
          </cell>
        </row>
        <row r="423">
          <cell r="A423" t="str">
            <v>AFM4X802/U2126AS10RAHRXX</v>
          </cell>
          <cell r="B423">
            <v>0</v>
          </cell>
        </row>
        <row r="424">
          <cell r="A424" t="str">
            <v>AFM45802/U2126AS10AVHRXX</v>
          </cell>
        </row>
        <row r="425">
          <cell r="A425" t="str">
            <v>AFM5X802/U2121AS10RAHRXX</v>
          </cell>
          <cell r="B425">
            <v>0</v>
          </cell>
        </row>
        <row r="426">
          <cell r="A426" t="str">
            <v>AFM55802/U2121AS10AVHRXX</v>
          </cell>
        </row>
        <row r="427">
          <cell r="A427" t="str">
            <v>AFM6X802/U2125AS10RAHRXX</v>
          </cell>
          <cell r="B427">
            <v>0</v>
          </cell>
        </row>
        <row r="428">
          <cell r="A428" t="str">
            <v>AFM65802/U2125AS10AVHRXX</v>
          </cell>
        </row>
        <row r="429">
          <cell r="A429" t="str">
            <v>AFM7X802/U2124AS10RAHRXX</v>
          </cell>
          <cell r="B429">
            <v>0</v>
          </cell>
        </row>
        <row r="430">
          <cell r="A430" t="str">
            <v>AFM75802/U2124AS10AVHRXX</v>
          </cell>
        </row>
        <row r="431">
          <cell r="A431" t="str">
            <v>TISIS952/20PR/EU10RATIXX</v>
          </cell>
          <cell r="B431">
            <v>0</v>
          </cell>
        </row>
        <row r="432">
          <cell r="A432" t="str">
            <v>AGAME801/U317/EU10CVHRXX</v>
          </cell>
          <cell r="B432">
            <v>229247.2</v>
          </cell>
        </row>
        <row r="433">
          <cell r="A433" t="str">
            <v>CENTR801/U316/EU10CVHRXX</v>
          </cell>
          <cell r="B433">
            <v>180000</v>
          </cell>
        </row>
        <row r="434">
          <cell r="A434" t="str">
            <v>BIOBL801/U141/AN10RAHRXX</v>
          </cell>
          <cell r="B434">
            <v>306800</v>
          </cell>
        </row>
        <row r="435">
          <cell r="A435" t="str">
            <v>MESON803/U105/AN10RAHRXX</v>
          </cell>
          <cell r="B435">
            <v>221790</v>
          </cell>
        </row>
        <row r="436">
          <cell r="A436" t="str">
            <v>CLIME803/U105/AN10CVHRXX</v>
          </cell>
          <cell r="B436">
            <v>498393</v>
          </cell>
        </row>
        <row r="437">
          <cell r="A437" t="str">
            <v>ALZA1801/U134/FE10CVHRX2</v>
          </cell>
          <cell r="B437">
            <v>48654.6</v>
          </cell>
        </row>
        <row r="438">
          <cell r="A438" t="str">
            <v>ORCAD803/U128/AN10CVHRXX</v>
          </cell>
          <cell r="B438">
            <v>190000</v>
          </cell>
        </row>
        <row r="439">
          <cell r="A439" t="str">
            <v>COGNI803/U109/AN10RAHRXX</v>
          </cell>
          <cell r="B439">
            <v>122928</v>
          </cell>
        </row>
        <row r="440">
          <cell r="A440" t="str">
            <v>POEMX803/U129/AN10RAHRXX</v>
          </cell>
          <cell r="B440">
            <v>205073</v>
          </cell>
        </row>
        <row r="441">
          <cell r="A441" t="str">
            <v>NANOS803/U129/MF10RAHRXX</v>
          </cell>
          <cell r="B441">
            <v>37500</v>
          </cell>
        </row>
        <row r="442">
          <cell r="A442" t="str">
            <v>COMET803/U129/MF10RAHRXX</v>
          </cell>
          <cell r="B442">
            <v>76000</v>
          </cell>
        </row>
        <row r="443">
          <cell r="A443" t="str">
            <v>COMET803/U129/SP10RAHRXX</v>
          </cell>
          <cell r="B443">
            <v>611000</v>
          </cell>
        </row>
        <row r="444">
          <cell r="A444" t="str">
            <v>EMPHO803/U129/CR10RAHRXX</v>
          </cell>
          <cell r="B444">
            <v>17000</v>
          </cell>
        </row>
        <row r="445">
          <cell r="A445" t="str">
            <v>COCOA803/U129/AM10CVHRXX</v>
          </cell>
          <cell r="B445">
            <v>266139.26</v>
          </cell>
        </row>
        <row r="446">
          <cell r="A446" t="str">
            <v>IMPE5803/U129/AN10CVHRXX</v>
          </cell>
          <cell r="B446">
            <v>126880</v>
          </cell>
        </row>
        <row r="447">
          <cell r="A447" t="str">
            <v>PEPSX803/U129/AN10CVHRXX</v>
          </cell>
          <cell r="B447">
            <v>207168</v>
          </cell>
        </row>
        <row r="448">
          <cell r="A448" t="str">
            <v>BIOBL803/F116/AN10RAHRXX</v>
          </cell>
          <cell r="B448">
            <v>239200</v>
          </cell>
        </row>
        <row r="449">
          <cell r="A449" t="str">
            <v>SERVI803/F116/SP10CVHRXX</v>
          </cell>
          <cell r="B449">
            <v>17540</v>
          </cell>
        </row>
        <row r="450">
          <cell r="A450" t="str">
            <v>LITEA803/E316/MA10CVTRXX</v>
          </cell>
          <cell r="B450">
            <v>20174.75</v>
          </cell>
        </row>
        <row r="451">
          <cell r="A451" t="str">
            <v>TOTEM803/U105/MA11RAHRXX</v>
          </cell>
          <cell r="B451">
            <v>13879</v>
          </cell>
        </row>
        <row r="452">
          <cell r="A452" t="str">
            <v>ANDRA803/U105/OR10CVHRXX</v>
          </cell>
          <cell r="B452">
            <v>116461.23999999999</v>
          </cell>
        </row>
        <row r="453">
          <cell r="A453" t="str">
            <v>IMPRE803/U105/MA10RAHRXX</v>
          </cell>
          <cell r="B453">
            <v>14584</v>
          </cell>
        </row>
        <row r="454">
          <cell r="A454" t="str">
            <v>SALIN803/U130/MF10CVHRXX</v>
          </cell>
          <cell r="B454">
            <v>200900</v>
          </cell>
        </row>
        <row r="455">
          <cell r="A455" t="str">
            <v>RECPR802/U149/VM10CVHRXX</v>
          </cell>
          <cell r="B455">
            <v>221571.91</v>
          </cell>
        </row>
        <row r="456">
          <cell r="A456" t="str">
            <v>A002F020/GPXX/FE10RAMP11</v>
          </cell>
          <cell r="B456">
            <v>200000</v>
          </cell>
        </row>
        <row r="457">
          <cell r="A457" t="str">
            <v>ALES3803/U113/SP10CVHRXX</v>
          </cell>
          <cell r="B457">
            <v>0</v>
          </cell>
        </row>
        <row r="458">
          <cell r="A458" t="str">
            <v>ALZA1801/U134/MF10CVHRXX</v>
          </cell>
        </row>
        <row r="459">
          <cell r="A459" t="str">
            <v>ALZAB801/U134/SP10CVHRXX</v>
          </cell>
        </row>
        <row r="460">
          <cell r="A460" t="str">
            <v>ALZAB801/U134/SP10CVHRXX</v>
          </cell>
        </row>
        <row r="461">
          <cell r="A461" t="str">
            <v>AMOUR803/U129/SP10CVHRXX</v>
          </cell>
          <cell r="B461">
            <v>21000</v>
          </cell>
        </row>
        <row r="462">
          <cell r="A462" t="str">
            <v>ANGUI801/U133/OR10CVHRXX</v>
          </cell>
        </row>
        <row r="463">
          <cell r="A463" t="str">
            <v>APICE801/U137/EU10CVHRXX</v>
          </cell>
          <cell r="B463">
            <v>179925</v>
          </cell>
        </row>
        <row r="464">
          <cell r="A464" t="str">
            <v>ARCU1802/U172/MA10CVHRXX</v>
          </cell>
        </row>
        <row r="465">
          <cell r="A465" t="str">
            <v>ARCU1802/U172/MA10CVHRXX</v>
          </cell>
        </row>
        <row r="466">
          <cell r="A466" t="str">
            <v>ARCU2802/U206/MA10CVHRXX</v>
          </cell>
        </row>
        <row r="467">
          <cell r="A467" t="str">
            <v>ARCUS801/U138/MA10CVHRXX</v>
          </cell>
        </row>
        <row r="468">
          <cell r="A468" t="str">
            <v>ATACX801/U144/OR10CVHRXX</v>
          </cell>
          <cell r="B468">
            <v>61833</v>
          </cell>
        </row>
        <row r="469">
          <cell r="A469" t="str">
            <v>BETAH801/U134/SP10CVHRXX</v>
          </cell>
        </row>
        <row r="470">
          <cell r="A470" t="str">
            <v>BLUE1801/U137/CR10CVHRXX</v>
          </cell>
          <cell r="B470">
            <v>94491</v>
          </cell>
        </row>
        <row r="471">
          <cell r="A471" t="str">
            <v>BLUE2803/U105/CR10CVHRXX</v>
          </cell>
          <cell r="B471">
            <v>26548</v>
          </cell>
        </row>
        <row r="472">
          <cell r="A472" t="str">
            <v>CENTR801/U316/EU10CVHRXX</v>
          </cell>
          <cell r="B472">
            <v>180000</v>
          </cell>
        </row>
        <row r="473">
          <cell r="A473" t="str">
            <v>COGNI801/U134/AN10RAHRXX</v>
          </cell>
          <cell r="B473">
            <v>72144</v>
          </cell>
        </row>
        <row r="474">
          <cell r="A474" t="str">
            <v>CREAL801/U323/AN10RAHRXX</v>
          </cell>
          <cell r="B474">
            <v>52624</v>
          </cell>
        </row>
        <row r="475">
          <cell r="A475" t="str">
            <v>CURVA801/U143/SP10CVHRXX</v>
          </cell>
          <cell r="B475">
            <v>50000</v>
          </cell>
        </row>
        <row r="476">
          <cell r="A476" t="str">
            <v>DECOM801/U142/AN10RAHRXX</v>
          </cell>
          <cell r="B476">
            <v>32426</v>
          </cell>
        </row>
        <row r="477">
          <cell r="A477" t="str">
            <v>DELLA803/U129/SP10CVHRXX</v>
          </cell>
          <cell r="B477">
            <v>21000</v>
          </cell>
        </row>
        <row r="478">
          <cell r="A478" t="str">
            <v>DESIR801/U141/AN10RAHRXX</v>
          </cell>
          <cell r="B478">
            <v>185000</v>
          </cell>
        </row>
        <row r="479">
          <cell r="A479" t="str">
            <v>DICOM801/U328/FO10CVHRXX</v>
          </cell>
          <cell r="B479">
            <v>60000</v>
          </cell>
        </row>
        <row r="480">
          <cell r="A480" t="str">
            <v>E2T2X801/U139/AN10RAHRXX</v>
          </cell>
          <cell r="B480">
            <v>205937</v>
          </cell>
        </row>
        <row r="481">
          <cell r="A481" t="str">
            <v>EFDAG801/U139/EU10CVHRXX</v>
          </cell>
          <cell r="B481">
            <v>123107</v>
          </cell>
        </row>
        <row r="482">
          <cell r="A482" t="str">
            <v>EHESS801/U314/EI10CVHRXX</v>
          </cell>
          <cell r="B482">
            <v>40000</v>
          </cell>
        </row>
        <row r="483">
          <cell r="A483" t="str">
            <v>FLAGE801/U142/EU10CVHRXX</v>
          </cell>
          <cell r="B483">
            <v>181726.57</v>
          </cell>
        </row>
        <row r="484">
          <cell r="A484" t="str">
            <v>GEMMA801/U323/AN10RAHRXX</v>
          </cell>
          <cell r="B484">
            <v>31850</v>
          </cell>
        </row>
        <row r="485">
          <cell r="A485" t="str">
            <v>GISQU803/U113/SP10CVHRXX</v>
          </cell>
          <cell r="B485">
            <v>0</v>
          </cell>
        </row>
        <row r="486">
          <cell r="A486" t="str">
            <v>GRAWI801/U317/EU10CVHRXX</v>
          </cell>
          <cell r="B486">
            <v>222230.39999999999</v>
          </cell>
        </row>
        <row r="487">
          <cell r="A487" t="str">
            <v>INGEN801/U140/CN10CVHRXX</v>
          </cell>
          <cell r="B487">
            <v>17940</v>
          </cell>
        </row>
        <row r="488">
          <cell r="A488" t="str">
            <v>JUSTG803/U129/SP10CVHRXX</v>
          </cell>
          <cell r="B488">
            <v>21000</v>
          </cell>
        </row>
        <row r="489">
          <cell r="A489" t="str">
            <v>LADIC803/U105/CR10CVHRXX</v>
          </cell>
          <cell r="B489">
            <v>36500</v>
          </cell>
        </row>
        <row r="490">
          <cell r="A490" t="str">
            <v>LAVEN803/U113/SP10CVHRXX</v>
          </cell>
          <cell r="B490">
            <v>125328</v>
          </cell>
        </row>
        <row r="491">
          <cell r="A491" t="str">
            <v>LIUXX801/U138/SP10CVHRXX</v>
          </cell>
        </row>
        <row r="492">
          <cell r="A492" t="str">
            <v>LOGIR801/E309/CR10CVHRX1</v>
          </cell>
          <cell r="B492">
            <v>50000</v>
          </cell>
        </row>
        <row r="493">
          <cell r="A493" t="str">
            <v>LOGIR801/E309/CR10CVHRX2</v>
          </cell>
          <cell r="B493">
            <v>19965</v>
          </cell>
        </row>
        <row r="494">
          <cell r="A494" t="str">
            <v>LOLIP801/U140/EU10CVHRXX</v>
          </cell>
          <cell r="B494">
            <v>259000</v>
          </cell>
        </row>
        <row r="495">
          <cell r="A495" t="str">
            <v>MICRO801/U140/AN10RAHRXX</v>
          </cell>
          <cell r="B495">
            <v>216994</v>
          </cell>
        </row>
        <row r="496">
          <cell r="A496" t="str">
            <v>MIMED801/U328/CR10CVHRXX</v>
          </cell>
          <cell r="B496">
            <v>0</v>
          </cell>
        </row>
        <row r="497">
          <cell r="A497" t="str">
            <v>ORGAN801/U137/SP10CVHRXX</v>
          </cell>
        </row>
        <row r="498">
          <cell r="A498" t="str">
            <v>PCPT1800/ADFI/AM10CVHRXX</v>
          </cell>
        </row>
        <row r="499">
          <cell r="A499" t="str">
            <v>PFM2T800/ACXX/FE10CVHRXX</v>
          </cell>
        </row>
        <row r="500">
          <cell r="A500" t="str">
            <v>PIGME801/U141/SP10CVHRXX</v>
          </cell>
          <cell r="B500">
            <v>120000</v>
          </cell>
        </row>
        <row r="501">
          <cell r="A501" t="str">
            <v>PISCI801/U137/OR10CVHRXX</v>
          </cell>
        </row>
        <row r="502">
          <cell r="A502" t="str">
            <v>PORTA801/U329/CR10CVHRX1</v>
          </cell>
          <cell r="B502">
            <v>43144</v>
          </cell>
        </row>
        <row r="503">
          <cell r="A503" t="str">
            <v>PORTA801/U329/CR10CVHRX2</v>
          </cell>
          <cell r="B503">
            <v>14756</v>
          </cell>
        </row>
        <row r="504">
          <cell r="A504" t="str">
            <v>SKIPP801/E309/AN10RAHRXX</v>
          </cell>
          <cell r="B504">
            <v>145912</v>
          </cell>
        </row>
        <row r="505">
          <cell r="A505" t="str">
            <v>SOUFF801/U144/CN10CVHRXX</v>
          </cell>
          <cell r="B505">
            <v>36000</v>
          </cell>
        </row>
        <row r="506">
          <cell r="A506" t="str">
            <v>SURFI801/U137/MA10CVHRXX</v>
          </cell>
        </row>
        <row r="507">
          <cell r="A507" t="str">
            <v>TACIT803/U129/MF10RAHRXX</v>
          </cell>
        </row>
        <row r="508">
          <cell r="A508" t="str">
            <v>TOXIC801/U137/CR10CVHRXX</v>
          </cell>
          <cell r="B508">
            <v>35000</v>
          </cell>
        </row>
        <row r="509">
          <cell r="A509" t="str">
            <v>TRILI801/U134/SP10CVHRXX</v>
          </cell>
          <cell r="B509">
            <v>172800</v>
          </cell>
        </row>
        <row r="510">
          <cell r="A510" t="str">
            <v>TUNCX801/U138/OR10CVHRXX</v>
          </cell>
        </row>
        <row r="511">
          <cell r="A511" t="str">
            <v>UNLOC801/U138/EU10CVHRXX</v>
          </cell>
          <cell r="B511">
            <v>240880</v>
          </cell>
        </row>
        <row r="512">
          <cell r="A512" t="str">
            <v>VVKDS801/U320/EU10RAHRXX</v>
          </cell>
          <cell r="B512">
            <v>149400</v>
          </cell>
        </row>
        <row r="513">
          <cell r="A513" t="str">
            <v>WEBSF801/U144/SP10CVHRXX</v>
          </cell>
          <cell r="B513">
            <v>8950</v>
          </cell>
        </row>
        <row r="514">
          <cell r="A514" t="str">
            <v>DROPF801/U143/SP10CVHRX2</v>
          </cell>
          <cell r="B514">
            <v>161000</v>
          </cell>
        </row>
        <row r="515">
          <cell r="A515" t="str">
            <v>MIMED801/U328/CR10CVHRX2</v>
          </cell>
          <cell r="B515">
            <v>36000</v>
          </cell>
        </row>
        <row r="516">
          <cell r="A516" t="str">
            <v>ALZA1801/U134/CR10CVHRX1</v>
          </cell>
          <cell r="B516">
            <v>60818</v>
          </cell>
        </row>
        <row r="517">
          <cell r="A517" t="str">
            <v>MIMED801/U328/CR10CVHRX1</v>
          </cell>
          <cell r="B517">
            <v>3617</v>
          </cell>
        </row>
        <row r="518">
          <cell r="A518" t="str">
            <v>TACIT803/U129/SP10RAHRX1</v>
          </cell>
          <cell r="B518">
            <v>53000</v>
          </cell>
        </row>
        <row r="519">
          <cell r="A519" t="str">
            <v>ARCUS801/U138/MA10CVHRXX</v>
          </cell>
        </row>
        <row r="520">
          <cell r="A520" t="str">
            <v>DROPF801/U143/MF10CVHRXX</v>
          </cell>
        </row>
        <row r="521">
          <cell r="A521" t="str">
            <v>FHUVE801/U133/MA10CVHRXX</v>
          </cell>
        </row>
        <row r="522">
          <cell r="A522" t="str">
            <v>KARTH801/U319/CR10CVHRXX</v>
          </cell>
          <cell r="B522">
            <v>9495</v>
          </cell>
        </row>
        <row r="523">
          <cell r="A523" t="str">
            <v>LASER801/U139/CR10CVHRXX</v>
          </cell>
        </row>
        <row r="524">
          <cell r="A524" t="str">
            <v>PACTE801/U144/OR10CVHRXX</v>
          </cell>
          <cell r="B524">
            <v>201293.2</v>
          </cell>
        </row>
        <row r="525">
          <cell r="A525" t="str">
            <v>QUANT801/U139/CR10CVHRXX</v>
          </cell>
          <cell r="B525">
            <v>75000</v>
          </cell>
        </row>
        <row r="526">
          <cell r="A526" t="str">
            <v>URBAN801/U133/FO10CVHRXX</v>
          </cell>
        </row>
        <row r="527">
          <cell r="A527" t="str">
            <v>COMET803/U129/MF10RAHRXX</v>
          </cell>
          <cell r="B527">
            <v>611000</v>
          </cell>
        </row>
        <row r="528">
          <cell r="A528" t="str">
            <v>ACTIS803/U109/AN10RAHRXX</v>
          </cell>
          <cell r="B528">
            <v>228834</v>
          </cell>
        </row>
        <row r="529">
          <cell r="A529" t="str">
            <v>AERM1803/U113/OA10CVHRXX</v>
          </cell>
          <cell r="B529">
            <v>59500</v>
          </cell>
        </row>
        <row r="530">
          <cell r="A530" t="str">
            <v>AGASU803/U105/AN10CVHRXX</v>
          </cell>
          <cell r="B530">
            <v>80080</v>
          </cell>
        </row>
        <row r="531">
          <cell r="A531" t="str">
            <v>ALES3803/U113/SP10CVHRXX</v>
          </cell>
          <cell r="B531">
            <v>0</v>
          </cell>
        </row>
        <row r="532">
          <cell r="A532" t="str">
            <v>ALPH1803/U130/SP10CVHRXX</v>
          </cell>
          <cell r="B532">
            <v>17500</v>
          </cell>
        </row>
        <row r="533">
          <cell r="A533" t="str">
            <v>ANDRA803/U105/OR10CVHRXX</v>
          </cell>
          <cell r="B533">
            <v>116461.23999999999</v>
          </cell>
        </row>
        <row r="534">
          <cell r="A534" t="str">
            <v>AXIOS803/U129/SP10CVHRXX</v>
          </cell>
          <cell r="B534">
            <v>3344.48</v>
          </cell>
        </row>
        <row r="535">
          <cell r="A535" t="str">
            <v>BIOCE803/U105/OR10RAHRXX</v>
          </cell>
          <cell r="B535">
            <v>60380.1</v>
          </cell>
        </row>
        <row r="536">
          <cell r="A536" t="str">
            <v>BIOCI803/U130/CR10CVHRXX</v>
          </cell>
          <cell r="B536">
            <v>51644</v>
          </cell>
        </row>
        <row r="537">
          <cell r="A537" t="str">
            <v>BOUZI803/U109/SP10CVHRCI</v>
          </cell>
          <cell r="B537">
            <v>21000</v>
          </cell>
        </row>
        <row r="538">
          <cell r="A538" t="str">
            <v>CAPTE803/U109/VM10RAHRXX</v>
          </cell>
          <cell r="B538">
            <v>30000</v>
          </cell>
        </row>
        <row r="539">
          <cell r="A539" t="str">
            <v>CDIIM803/U130/SP10CVHRXX</v>
          </cell>
          <cell r="B539">
            <v>8000</v>
          </cell>
        </row>
        <row r="540">
          <cell r="A540" t="str">
            <v>CIMPF803/FCIM/MF10CVHRXX</v>
          </cell>
          <cell r="B540">
            <v>211878</v>
          </cell>
        </row>
        <row r="541">
          <cell r="A541" t="str">
            <v>COCOA803/U129/AM10CVHRXX</v>
          </cell>
          <cell r="B541">
            <v>285381.92</v>
          </cell>
        </row>
        <row r="542">
          <cell r="A542" t="str">
            <v>COMET803/U129/MF10RAHRXX</v>
          </cell>
          <cell r="B542">
            <v>695835</v>
          </cell>
        </row>
        <row r="543">
          <cell r="A543" t="str">
            <v>COSIN803/U130/AN10CVHRXX</v>
          </cell>
          <cell r="B543">
            <v>16144</v>
          </cell>
        </row>
        <row r="544">
          <cell r="A544" t="str">
            <v>CTOXX803/U130/SP10CVHRXX</v>
          </cell>
          <cell r="B544">
            <v>4800</v>
          </cell>
        </row>
        <row r="545">
          <cell r="A545" t="str">
            <v>CUMPM803/E316/VM10CVTRXX</v>
          </cell>
          <cell r="B545">
            <v>13500</v>
          </cell>
        </row>
        <row r="546">
          <cell r="A546" t="str">
            <v>DELLA803/U129/SP10CVHRXX</v>
          </cell>
          <cell r="B546">
            <v>0</v>
          </cell>
        </row>
        <row r="547">
          <cell r="A547" t="str">
            <v>CONFI803/U104/AN09CVHRXX</v>
          </cell>
          <cell r="B547">
            <v>63232</v>
          </cell>
        </row>
        <row r="548">
          <cell r="A548" t="str">
            <v>DREAM803/U105/OR10CVHRXX</v>
          </cell>
          <cell r="B548">
            <v>35000</v>
          </cell>
        </row>
        <row r="549">
          <cell r="A549" t="str">
            <v>EMPHO803/U129/CR10RAHRXX</v>
          </cell>
          <cell r="B549">
            <v>17000</v>
          </cell>
        </row>
        <row r="550">
          <cell r="A550" t="str">
            <v>FEAMX803/U128/VM10RAHRXX</v>
          </cell>
          <cell r="B550">
            <v>10000</v>
          </cell>
        </row>
        <row r="551">
          <cell r="A551" t="str">
            <v>GIPDJ803/E502/OA10CVTRXX</v>
          </cell>
          <cell r="B551">
            <v>20719</v>
          </cell>
        </row>
        <row r="552">
          <cell r="A552" t="str">
            <v>GISQU803/U113/SP10CVHRXX</v>
          </cell>
          <cell r="B552">
            <v>0</v>
          </cell>
        </row>
        <row r="553">
          <cell r="A553" t="str">
            <v>IFFXX803/U130/SP10CVHRXX</v>
          </cell>
          <cell r="B553">
            <v>12400</v>
          </cell>
        </row>
        <row r="554">
          <cell r="A554" t="str">
            <v>CQ104803/U104/ME12CVHRXX</v>
          </cell>
          <cell r="B554">
            <v>202368</v>
          </cell>
        </row>
        <row r="555">
          <cell r="A555" t="str">
            <v>IMPEC803/U105/EI10RATRXX</v>
          </cell>
          <cell r="B555">
            <v>0</v>
          </cell>
        </row>
        <row r="556">
          <cell r="A556" t="str">
            <v>INPTO803/U129/MF10CVHRXX</v>
          </cell>
          <cell r="B556">
            <v>36865</v>
          </cell>
        </row>
        <row r="557">
          <cell r="A557" t="str">
            <v>IRDCO803/U105/OR10RAHRXX</v>
          </cell>
          <cell r="B557">
            <v>20000</v>
          </cell>
        </row>
        <row r="558">
          <cell r="A558" t="str">
            <v>JUSTG803/U129/SP10CVHRXX</v>
          </cell>
          <cell r="B558">
            <v>0</v>
          </cell>
        </row>
        <row r="559">
          <cell r="A559" t="str">
            <v>KORIF803/U128/SP10CVHRCI</v>
          </cell>
          <cell r="B559">
            <v>24000</v>
          </cell>
        </row>
        <row r="560">
          <cell r="A560" t="str">
            <v>LADIC803/U105/CR10CVHRXX</v>
          </cell>
          <cell r="B560">
            <v>0</v>
          </cell>
        </row>
        <row r="561">
          <cell r="A561" t="str">
            <v>LAVENS803/U113/SP10CVHRXX</v>
          </cell>
          <cell r="B561">
            <v>0</v>
          </cell>
        </row>
        <row r="562">
          <cell r="A562" t="str">
            <v>LIBAN803/E316/AV10CVTRXX</v>
          </cell>
          <cell r="B562">
            <v>9000</v>
          </cell>
        </row>
        <row r="563">
          <cell r="A563" t="str">
            <v>MASTE803/E316/AV10CVTRXX</v>
          </cell>
          <cell r="B563">
            <v>5000</v>
          </cell>
        </row>
        <row r="564">
          <cell r="A564" t="str">
            <v>DETEC803/U104/OR10CVHRXX</v>
          </cell>
          <cell r="B564">
            <v>44124</v>
          </cell>
        </row>
        <row r="565">
          <cell r="A565" t="str">
            <v>MONAC803/U105/OA10CVHRXX</v>
          </cell>
          <cell r="B565">
            <v>5852.85</v>
          </cell>
        </row>
        <row r="566">
          <cell r="A566" t="str">
            <v>MOREA803/U129/SP10CVHRCI</v>
          </cell>
          <cell r="B566">
            <v>25000</v>
          </cell>
        </row>
        <row r="567">
          <cell r="A567" t="str">
            <v>ETOPI803/U104/MF12CVHRXX</v>
          </cell>
          <cell r="B567">
            <v>0</v>
          </cell>
        </row>
        <row r="568">
          <cell r="A568" t="str">
            <v>NANOF803/U128/AN10CVHRXX</v>
          </cell>
          <cell r="B568">
            <v>270235</v>
          </cell>
        </row>
        <row r="569">
          <cell r="A569" t="str">
            <v>NATEC803/U105/SP10CVHRAC</v>
          </cell>
          <cell r="B569">
            <v>24249</v>
          </cell>
        </row>
        <row r="570">
          <cell r="A570" t="str">
            <v>NATUR803/U105/OA10CVHRAC</v>
          </cell>
          <cell r="B570">
            <v>23270</v>
          </cell>
        </row>
        <row r="571">
          <cell r="A571" t="str">
            <v>NUXEX803/U128/AN10CVHRXX</v>
          </cell>
          <cell r="B571">
            <v>139242</v>
          </cell>
        </row>
        <row r="572">
          <cell r="A572" t="str">
            <v>PAPGI803/U130/SP10CVHRXX</v>
          </cell>
          <cell r="B572">
            <v>15120</v>
          </cell>
        </row>
        <row r="573">
          <cell r="A573" t="str">
            <v>FI104803/U104/ME12CVHRXX</v>
          </cell>
          <cell r="B573">
            <v>0</v>
          </cell>
        </row>
        <row r="574">
          <cell r="A574" t="str">
            <v>PFM16803/F116/MF10CVHRMU</v>
          </cell>
          <cell r="B574">
            <v>1025222.62</v>
          </cell>
        </row>
        <row r="575">
          <cell r="A575" t="str">
            <v>PFM29803/U129/MF10CVHRMU</v>
          </cell>
          <cell r="B575">
            <v>88000</v>
          </cell>
        </row>
        <row r="576">
          <cell r="A576" t="str">
            <v>PHYSI803/E134/CG10RAHRXX</v>
          </cell>
          <cell r="B576">
            <v>80000</v>
          </cell>
        </row>
        <row r="577">
          <cell r="A577" t="str">
            <v>PIOVR803/U109/MA10RAHRXX</v>
          </cell>
          <cell r="B577">
            <v>1809702.78</v>
          </cell>
        </row>
        <row r="578">
          <cell r="A578" t="str">
            <v>PNE01803/U105/OA10CVHRXX</v>
          </cell>
          <cell r="B578">
            <v>0</v>
          </cell>
        </row>
        <row r="579">
          <cell r="A579" t="str">
            <v>PNMER803/U105/OA10CVHRXX</v>
          </cell>
          <cell r="B579">
            <v>2926.42</v>
          </cell>
        </row>
        <row r="580">
          <cell r="A580" t="str">
            <v>PNRCX803/U105/OA10RAHRXX</v>
          </cell>
          <cell r="B580">
            <v>206135.34</v>
          </cell>
        </row>
        <row r="581">
          <cell r="A581" t="str">
            <v>PPC01803/U105/OA10CVHRXX</v>
          </cell>
          <cell r="B581">
            <v>141396.41</v>
          </cell>
        </row>
        <row r="582">
          <cell r="A582" t="str">
            <v>PPC02803/U105/OA10CVHRXX</v>
          </cell>
          <cell r="B582">
            <v>6899.54</v>
          </cell>
        </row>
        <row r="583">
          <cell r="A583" t="str">
            <v>PRC01803/U105/OA10CVHRAC</v>
          </cell>
          <cell r="B583">
            <v>8361.2000000000007</v>
          </cell>
        </row>
        <row r="584">
          <cell r="A584" t="str">
            <v>PRIDE803/U130/MF10CVHRXX</v>
          </cell>
          <cell r="B584">
            <v>144636.41</v>
          </cell>
        </row>
        <row r="585">
          <cell r="A585" t="str">
            <v>RHEOM803/U130/SP10CVHRXX</v>
          </cell>
          <cell r="B585">
            <v>0</v>
          </cell>
        </row>
        <row r="586">
          <cell r="A586" t="str">
            <v>ROBER803/U130/SP10CVHRXX</v>
          </cell>
          <cell r="B586">
            <v>7000</v>
          </cell>
        </row>
        <row r="587">
          <cell r="A587" t="str">
            <v>SANTI803/U128/SP10CVHRCI</v>
          </cell>
          <cell r="B587">
            <v>83500</v>
          </cell>
        </row>
        <row r="588">
          <cell r="A588" t="str">
            <v>SARGO803/E506/AN10CVTRXX</v>
          </cell>
          <cell r="B588">
            <v>77562</v>
          </cell>
        </row>
        <row r="589">
          <cell r="A589" t="str">
            <v>SCHAE803/U128/SP10CVHRCI</v>
          </cell>
          <cell r="B589">
            <v>1600</v>
          </cell>
        </row>
        <row r="590">
          <cell r="A590" t="str">
            <v>SECHA803/U130/SP10CVHRXX</v>
          </cell>
          <cell r="B590">
            <v>21185</v>
          </cell>
        </row>
        <row r="591">
          <cell r="A591" t="str">
            <v>SEDIE803/U128/CR10CVHRXX</v>
          </cell>
          <cell r="B591">
            <v>60942</v>
          </cell>
        </row>
        <row r="592">
          <cell r="A592" t="str">
            <v>THIEU803/U109/SP10CVHRCI</v>
          </cell>
          <cell r="B592">
            <v>21000</v>
          </cell>
        </row>
        <row r="593">
          <cell r="A593" t="str">
            <v>THREO803/E460/OR10CVTRXX</v>
          </cell>
          <cell r="B593">
            <v>25000</v>
          </cell>
        </row>
        <row r="594">
          <cell r="A594" t="str">
            <v>FILTR803/U104/OR09CVHRXX</v>
          </cell>
          <cell r="B594">
            <v>50000</v>
          </cell>
        </row>
        <row r="595">
          <cell r="A595" t="str">
            <v>FLI03803/U104/AN12RAHRIA</v>
          </cell>
          <cell r="B595">
            <v>400000</v>
          </cell>
        </row>
        <row r="596">
          <cell r="A596" t="str">
            <v>WDSXX803/F116/MF10CVHRXX</v>
          </cell>
          <cell r="B596">
            <v>124074</v>
          </cell>
        </row>
        <row r="597">
          <cell r="A597" t="str">
            <v>CLARI803/U128/SP10CVHRXX</v>
          </cell>
          <cell r="B597">
            <v>745000</v>
          </cell>
        </row>
        <row r="598">
          <cell r="A598" t="str">
            <v>ASAPF803/U129/MF11RAHRXX</v>
          </cell>
          <cell r="B598">
            <v>214515.96</v>
          </cell>
        </row>
        <row r="599">
          <cell r="A599" t="str">
            <v>ASAPF803/U129/MF11RAHRXX</v>
          </cell>
          <cell r="B599">
            <v>167200</v>
          </cell>
        </row>
        <row r="600">
          <cell r="A600" t="str">
            <v>EQPT2802/CERI/VM11RATR01</v>
          </cell>
          <cell r="B600">
            <v>25000</v>
          </cell>
        </row>
        <row r="601">
          <cell r="A601" t="str">
            <v>VIRTU803/U109/CR11RATRAC</v>
          </cell>
          <cell r="B601">
            <v>77478</v>
          </cell>
        </row>
        <row r="602">
          <cell r="A602" t="str">
            <v>ADEME803/U105/CN11RAHRXX</v>
          </cell>
          <cell r="B602">
            <v>21632</v>
          </cell>
        </row>
        <row r="603">
          <cell r="A603" t="str">
            <v>IZOFL802/U172/AN11RAHRXX</v>
          </cell>
          <cell r="B603">
            <v>99996</v>
          </cell>
        </row>
        <row r="604">
          <cell r="A604" t="str">
            <v>KEOPS802/U172/AN11RAHRXX</v>
          </cell>
          <cell r="B604">
            <v>726628</v>
          </cell>
        </row>
        <row r="605">
          <cell r="A605" t="str">
            <v>MOLAD802/U160/AN11RAHRXX</v>
          </cell>
          <cell r="B605">
            <v>243247</v>
          </cell>
        </row>
        <row r="606">
          <cell r="A606" t="str">
            <v>MOLDA802/U160/AN11RAHRXX</v>
          </cell>
          <cell r="B606">
            <v>150800</v>
          </cell>
        </row>
        <row r="607">
          <cell r="A607" t="str">
            <v>MULDE802/U404/AN11RAHRXX</v>
          </cell>
          <cell r="B607">
            <v>122700</v>
          </cell>
        </row>
        <row r="608">
          <cell r="A608" t="str">
            <v>MULTI802/U208/AN11RAHRXX</v>
          </cell>
          <cell r="B608">
            <v>113865</v>
          </cell>
        </row>
        <row r="609">
          <cell r="A609" t="str">
            <v>PDLMI802/U404/CR11RAHRXX</v>
          </cell>
          <cell r="B609">
            <v>13000</v>
          </cell>
        </row>
        <row r="610">
          <cell r="A610" t="str">
            <v>PDLMF802/U404/CR11RAHRXX</v>
          </cell>
          <cell r="B610">
            <v>32100</v>
          </cell>
        </row>
        <row r="611">
          <cell r="A611" t="str">
            <v>ERAP2520/ERXX/EU11RATIOM</v>
          </cell>
          <cell r="B611">
            <v>0</v>
          </cell>
        </row>
        <row r="612">
          <cell r="A612" t="str">
            <v>ERAP2520/ERXX/EU11RATIMS</v>
          </cell>
          <cell r="B612">
            <v>0</v>
          </cell>
        </row>
        <row r="613">
          <cell r="A613" t="str">
            <v>ERAP2520/ERXX/EU11RATITA</v>
          </cell>
          <cell r="B613">
            <v>0</v>
          </cell>
        </row>
        <row r="614">
          <cell r="A614" t="str">
            <v>SSAGE802/U406/EU11RAHRXX</v>
          </cell>
          <cell r="B614">
            <v>5725</v>
          </cell>
        </row>
        <row r="615">
          <cell r="A615" t="str">
            <v>SGTAA802/U166/CR11RAHRXX</v>
          </cell>
          <cell r="B615">
            <v>13470</v>
          </cell>
        </row>
        <row r="616">
          <cell r="A616" t="str">
            <v>TEOMA802/U169/AN11RAHRXX</v>
          </cell>
          <cell r="B616">
            <v>17265</v>
          </cell>
        </row>
        <row r="617">
          <cell r="A617" t="str">
            <v>A1093802/U215/AS11RAHRAC</v>
          </cell>
          <cell r="B617">
            <v>13481.33</v>
          </cell>
        </row>
        <row r="618">
          <cell r="A618" t="str">
            <v>JELLY802/U172/CR11RAHRXX</v>
          </cell>
          <cell r="B618">
            <v>76000</v>
          </cell>
        </row>
        <row r="619">
          <cell r="A619" t="str">
            <v>JELLY802/U172/FE11RAHRXX</v>
          </cell>
          <cell r="B619">
            <v>86710</v>
          </cell>
        </row>
        <row r="620">
          <cell r="A620" t="str">
            <v>MODAL802/U172/CR11RAHRXX</v>
          </cell>
          <cell r="B620">
            <v>68148</v>
          </cell>
        </row>
        <row r="621">
          <cell r="A621" t="str">
            <v>MODAL802/U172/FE11RAHRXX</v>
          </cell>
          <cell r="B621">
            <v>54518</v>
          </cell>
        </row>
        <row r="622">
          <cell r="A622" t="str">
            <v>PERCO802/U169/AN11RAHRXX</v>
          </cell>
          <cell r="B622">
            <v>104399</v>
          </cell>
        </row>
        <row r="623">
          <cell r="A623" t="str">
            <v>METAB802/U221/AN11RAHRXX</v>
          </cell>
          <cell r="B623">
            <v>144600</v>
          </cell>
        </row>
        <row r="624">
          <cell r="A624" t="str">
            <v>LASER802/U206/AN11RAHRXX</v>
          </cell>
          <cell r="B624">
            <v>163251</v>
          </cell>
        </row>
        <row r="625">
          <cell r="A625" t="str">
            <v>MIPAR802/U210/OR11RAHRXX</v>
          </cell>
          <cell r="B625">
            <v>12000</v>
          </cell>
        </row>
        <row r="626">
          <cell r="A626" t="str">
            <v>MEPAC802/U160/CR11RAHRXX</v>
          </cell>
          <cell r="B626">
            <v>73500</v>
          </cell>
        </row>
        <row r="627">
          <cell r="A627" t="str">
            <v>ESPER802/U404/AN11RAHRXX</v>
          </cell>
          <cell r="B627">
            <v>61360</v>
          </cell>
        </row>
        <row r="628">
          <cell r="A628" t="str">
            <v>EVASI800/ADDP/CR11RAHRXX</v>
          </cell>
          <cell r="B628">
            <v>55492.800000000003</v>
          </cell>
        </row>
        <row r="629">
          <cell r="A629" t="str">
            <v>DEBID803/U130/FE11RAHRAC</v>
          </cell>
          <cell r="B629">
            <v>24000</v>
          </cell>
        </row>
        <row r="630">
          <cell r="A630" t="str">
            <v>DEBID803/U130/CR11RAHRAC</v>
          </cell>
          <cell r="B630">
            <v>30000</v>
          </cell>
        </row>
        <row r="631">
          <cell r="A631" t="str">
            <v>ECOGE802/U172/AN11RAHRXX</v>
          </cell>
          <cell r="B631">
            <v>442565</v>
          </cell>
        </row>
        <row r="632">
          <cell r="A632" t="str">
            <v>AD2PF802/U160/IA11RAHRXX</v>
          </cell>
          <cell r="B632">
            <v>25000</v>
          </cell>
        </row>
        <row r="633">
          <cell r="A633" t="str">
            <v>TSSPT802/U160/AN11RAHRXX</v>
          </cell>
          <cell r="B633">
            <v>150797</v>
          </cell>
        </row>
        <row r="634">
          <cell r="A634" t="str">
            <v>MIGRE802/U223/AN11RAHRXX</v>
          </cell>
          <cell r="B634">
            <v>53040</v>
          </cell>
        </row>
        <row r="635">
          <cell r="A635" t="str">
            <v>ACDCS801/U148/MA11RAHRXX</v>
          </cell>
          <cell r="B635">
            <v>71136</v>
          </cell>
        </row>
        <row r="636">
          <cell r="A636" t="str">
            <v>AR782802/U215/AS11RAHRXX</v>
          </cell>
          <cell r="B636">
            <v>50000</v>
          </cell>
        </row>
        <row r="637">
          <cell r="A637" t="str">
            <v>PRESA802/U219/AN11RAHRXX</v>
          </cell>
          <cell r="B637">
            <v>149600</v>
          </cell>
        </row>
        <row r="638">
          <cell r="A638" t="str">
            <v>GGAAA802/U169/AN11RAHRXX</v>
          </cell>
          <cell r="B638">
            <v>64515</v>
          </cell>
        </row>
        <row r="639">
          <cell r="A639" t="str">
            <v>POLIV802/U219/AN11RAHRXX</v>
          </cell>
          <cell r="B639">
            <v>280185.88</v>
          </cell>
        </row>
        <row r="640">
          <cell r="A640" t="str">
            <v>INV11802/U223/EI 11RAHRXX</v>
          </cell>
          <cell r="B640">
            <v>39568</v>
          </cell>
        </row>
        <row r="641">
          <cell r="A641" t="str">
            <v>CEREQ802/U405/OR11RAHRAC</v>
          </cell>
          <cell r="B641">
            <v>79750</v>
          </cell>
        </row>
        <row r="642">
          <cell r="A642" t="str">
            <v>ADHOC802/U218/AN11RAHRXX</v>
          </cell>
          <cell r="B642">
            <v>431638</v>
          </cell>
        </row>
        <row r="643">
          <cell r="A643" t="str">
            <v>INFEC802/U223/FE11RAHRXX</v>
          </cell>
          <cell r="B643">
            <v>3000000</v>
          </cell>
        </row>
        <row r="644">
          <cell r="A644" t="str">
            <v>CERIM802/CERI/FE11RAHPAC</v>
          </cell>
          <cell r="B644">
            <v>96646</v>
          </cell>
        </row>
        <row r="645">
          <cell r="A645" t="str">
            <v>PLATE802/U160/IA11RAHRXX</v>
          </cell>
          <cell r="B645">
            <v>40500</v>
          </cell>
        </row>
        <row r="646">
          <cell r="A646" t="str">
            <v>REGUL802/U219/FO11RAHRXX</v>
          </cell>
          <cell r="B646">
            <v>30000</v>
          </cell>
        </row>
        <row r="647">
          <cell r="A647" t="str">
            <v>SIMCA802/U167/CG11RAHRXX</v>
          </cell>
          <cell r="B647">
            <v>47000</v>
          </cell>
        </row>
        <row r="648">
          <cell r="A648" t="str">
            <v>MUSIC802/U208/AN11RAHRXX</v>
          </cell>
          <cell r="B648">
            <v>192039</v>
          </cell>
        </row>
        <row r="649">
          <cell r="A649" t="str">
            <v>RETT1802/U2121AS11RAHRXX</v>
          </cell>
          <cell r="B649">
            <v>30000</v>
          </cell>
        </row>
        <row r="650">
          <cell r="A650" t="str">
            <v>CHDI2802/U2054FO11RAHRXX</v>
          </cell>
          <cell r="B650">
            <v>106612</v>
          </cell>
        </row>
        <row r="651">
          <cell r="A651" t="str">
            <v>TRIS802/U212/11CVHRXX</v>
          </cell>
        </row>
        <row r="652">
          <cell r="A652" t="str">
            <v>RETT2802/U2121FO11RAHRXX</v>
          </cell>
          <cell r="B652">
            <v>20000</v>
          </cell>
        </row>
        <row r="653">
          <cell r="A653" t="str">
            <v>PHVIR802/U209/CR11RAHRXX</v>
          </cell>
          <cell r="B653">
            <v>5000</v>
          </cell>
        </row>
        <row r="654">
          <cell r="A654" t="str">
            <v>DIREC380/ADXX/MA11RATCAC</v>
          </cell>
          <cell r="B654">
            <v>0</v>
          </cell>
        </row>
        <row r="655">
          <cell r="A655" t="str">
            <v>MINIS380/ADXX/MA11RATCXX</v>
          </cell>
          <cell r="B655">
            <v>0</v>
          </cell>
        </row>
        <row r="656">
          <cell r="A656" t="str">
            <v>METAN802/U208/AN11RAHRXX</v>
          </cell>
          <cell r="B656">
            <v>323555</v>
          </cell>
        </row>
        <row r="657">
          <cell r="A657" t="str">
            <v>PSYCH802/U2055AN11RAHRXX</v>
          </cell>
          <cell r="B657">
            <v>244166.85</v>
          </cell>
        </row>
        <row r="658">
          <cell r="A658" t="str">
            <v>T6SSS802/U160/FO11RAHRXX</v>
          </cell>
          <cell r="B658">
            <v>268500</v>
          </cell>
        </row>
        <row r="659">
          <cell r="A659" t="str">
            <v>RESPI802/U2053AN11RAHRXX</v>
          </cell>
          <cell r="B659">
            <v>245044</v>
          </cell>
        </row>
        <row r="660">
          <cell r="A660" t="str">
            <v>LIPAG802/U219/AN11RAHRAC</v>
          </cell>
          <cell r="B660">
            <v>17277.04</v>
          </cell>
        </row>
        <row r="661">
          <cell r="A661" t="str">
            <v>LACTO802/U160/AN11RAHRXX</v>
          </cell>
          <cell r="B661">
            <v>292791</v>
          </cell>
        </row>
        <row r="662">
          <cell r="A662" t="str">
            <v>AMSEL802/U404/LA11RAHRXX</v>
          </cell>
          <cell r="B662">
            <v>0</v>
          </cell>
        </row>
        <row r="663">
          <cell r="A663" t="str">
            <v>PLATC802/U2129VM11RATRXX</v>
          </cell>
          <cell r="B663">
            <v>35000</v>
          </cell>
        </row>
        <row r="664">
          <cell r="A664" t="str">
            <v>LEVRO802/U201/MA11RAHRAC</v>
          </cell>
          <cell r="B664">
            <v>3000</v>
          </cell>
        </row>
        <row r="665">
          <cell r="A665" t="str">
            <v>EQPT2802/CERI/VM11RATR02</v>
          </cell>
          <cell r="B665">
            <v>50000</v>
          </cell>
        </row>
        <row r="666">
          <cell r="A666" t="str">
            <v>EQPT1802/CERI/ME11RAHR01</v>
          </cell>
          <cell r="B666">
            <v>850000</v>
          </cell>
        </row>
        <row r="667">
          <cell r="A667" t="str">
            <v>CLOPI802/U210/IS11RAHRXX</v>
          </cell>
          <cell r="B667">
            <v>35000</v>
          </cell>
        </row>
        <row r="668">
          <cell r="A668" t="str">
            <v>DECAP802/U172/AN11RAHRXX</v>
          </cell>
          <cell r="B668">
            <v>200064</v>
          </cell>
        </row>
        <row r="669">
          <cell r="A669" t="str">
            <v>BUNYA802/U160/AN11RAHRXX</v>
          </cell>
          <cell r="B669">
            <v>215532</v>
          </cell>
        </row>
        <row r="670">
          <cell r="A670" t="str">
            <v>MOSAI801/U148/AN11RAHRXX</v>
          </cell>
          <cell r="B670">
            <v>301575</v>
          </cell>
        </row>
        <row r="671">
          <cell r="A671" t="str">
            <v>TERRE802/U404/IR11RAHRXX</v>
          </cell>
          <cell r="B671">
            <v>20000</v>
          </cell>
        </row>
        <row r="672">
          <cell r="A672" t="str">
            <v>MALEM802/U223/AN11RAHRXX</v>
          </cell>
          <cell r="B672">
            <v>250000</v>
          </cell>
        </row>
        <row r="673">
          <cell r="A673" t="str">
            <v>PARIS802/U205ZAN11RAHRXX</v>
          </cell>
          <cell r="B673">
            <v>545876</v>
          </cell>
        </row>
        <row r="674">
          <cell r="A674" t="str">
            <v>PARIS802/U205ZCR11RAHRXX</v>
          </cell>
          <cell r="B674">
            <v>60000</v>
          </cell>
        </row>
        <row r="675">
          <cell r="A675" t="str">
            <v>ISMLE802/U219/PF11RAHRXX</v>
          </cell>
          <cell r="B675">
            <v>34000</v>
          </cell>
        </row>
        <row r="676">
          <cell r="A676" t="str">
            <v>ERAP2520/ERXX/EU11RATIMP</v>
          </cell>
          <cell r="B676">
            <v>0</v>
          </cell>
        </row>
        <row r="677">
          <cell r="A677" t="str">
            <v>ERAP2520/ERXX/EU11RATITT</v>
          </cell>
          <cell r="B677">
            <v>0</v>
          </cell>
        </row>
        <row r="678">
          <cell r="A678" t="str">
            <v>T189F022/TGTI/FE11RATP02</v>
          </cell>
          <cell r="B678">
            <v>0</v>
          </cell>
        </row>
        <row r="679">
          <cell r="A679" t="str">
            <v>INFCR802/U223/CR13RAHRXX</v>
          </cell>
          <cell r="B679">
            <v>836120.40133779263</v>
          </cell>
        </row>
        <row r="680">
          <cell r="A680" t="str">
            <v>MALDI802/U206/AS11RAHRXX</v>
          </cell>
          <cell r="B680">
            <v>50000</v>
          </cell>
        </row>
        <row r="681">
          <cell r="A681" t="str">
            <v>CO2PR803/U113/OR11CVHRXXX</v>
          </cell>
          <cell r="B681">
            <v>134550</v>
          </cell>
        </row>
        <row r="682">
          <cell r="A682" t="str">
            <v>GENS1803/U104/MA09RAHRXX</v>
          </cell>
          <cell r="B682">
            <v>52833</v>
          </cell>
        </row>
        <row r="683">
          <cell r="A683" t="str">
            <v>MADNE803/U129/AN11RAHRXX</v>
          </cell>
          <cell r="B683">
            <v>316106</v>
          </cell>
        </row>
        <row r="684">
          <cell r="A684" t="str">
            <v>CORTE801/U137/OR11RAHRXX</v>
          </cell>
          <cell r="B684">
            <v>63428</v>
          </cell>
        </row>
        <row r="685">
          <cell r="A685" t="str">
            <v>CORPU802/U169/SP11CVHRXX</v>
          </cell>
          <cell r="B685">
            <v>5000</v>
          </cell>
        </row>
        <row r="686">
          <cell r="A686" t="str">
            <v>AGING802/U218/AN11RAHRXX</v>
          </cell>
          <cell r="B686">
            <v>94340</v>
          </cell>
        </row>
        <row r="687">
          <cell r="A687" t="str">
            <v>CLUST801/U139/VM11RAHRXX</v>
          </cell>
          <cell r="B687">
            <v>10000</v>
          </cell>
        </row>
        <row r="688">
          <cell r="A688" t="str">
            <v>OEREK803/U128/AN11RAHRXX</v>
          </cell>
          <cell r="B688">
            <v>351967</v>
          </cell>
        </row>
        <row r="689">
          <cell r="A689" t="str">
            <v>DIAP2803/U109/AN11RAHRXX</v>
          </cell>
          <cell r="B689">
            <v>191745</v>
          </cell>
        </row>
        <row r="690">
          <cell r="A690" t="str">
            <v>CASHI803/U113/OR11RAHR</v>
          </cell>
          <cell r="B690">
            <v>100000</v>
          </cell>
        </row>
        <row r="691">
          <cell r="A691" t="str">
            <v>HOUCH803/U104/ME12CVHRXX</v>
          </cell>
          <cell r="B691">
            <v>0</v>
          </cell>
        </row>
        <row r="692">
          <cell r="A692" t="str">
            <v>SMART803/U129/EU11RAHRXX</v>
          </cell>
        </row>
        <row r="693">
          <cell r="A693" t="str">
            <v>DENER803/U129/CR11RAHRXX</v>
          </cell>
          <cell r="B693">
            <v>39875</v>
          </cell>
        </row>
        <row r="694">
          <cell r="A694" t="str">
            <v>ALDOH803/U129/MF11RAHRXX</v>
          </cell>
          <cell r="B694">
            <v>125418</v>
          </cell>
        </row>
        <row r="695">
          <cell r="A695" t="str">
            <v>ALDOH803/U129/MF11RAHRXX</v>
          </cell>
          <cell r="B695">
            <v>14000</v>
          </cell>
        </row>
        <row r="696">
          <cell r="A696" t="str">
            <v>HABIS803/U129/AN11RAHRXX</v>
          </cell>
          <cell r="B696">
            <v>131560</v>
          </cell>
        </row>
        <row r="697">
          <cell r="A697" t="str">
            <v>WELTE803/U129/SP11CVHRXX</v>
          </cell>
          <cell r="B697">
            <v>21000</v>
          </cell>
        </row>
        <row r="698">
          <cell r="A698" t="str">
            <v>MOONX803/U129/AN11RAHRXX</v>
          </cell>
          <cell r="B698">
            <v>162123</v>
          </cell>
        </row>
        <row r="699">
          <cell r="A699" t="str">
            <v>MECAN803/U129/AN11RAHRXX</v>
          </cell>
          <cell r="B699">
            <v>337587</v>
          </cell>
        </row>
        <row r="700">
          <cell r="A700" t="str">
            <v>NANOC803/E134/VM11RAHRXX</v>
          </cell>
          <cell r="B700">
            <v>14000</v>
          </cell>
        </row>
        <row r="701">
          <cell r="A701" t="str">
            <v>JPEIG803/E460/CG14CVHRXX</v>
          </cell>
          <cell r="B701">
            <v>4500</v>
          </cell>
        </row>
        <row r="702">
          <cell r="A702" t="str">
            <v>DEPOS801/U137/CR11RAHRX2</v>
          </cell>
          <cell r="B702">
            <v>44000</v>
          </cell>
        </row>
        <row r="703">
          <cell r="A703" t="str">
            <v>MEDDL803/U505/MA11RATRXX</v>
          </cell>
          <cell r="B703">
            <v>77937.539999999994</v>
          </cell>
        </row>
        <row r="704">
          <cell r="A704" t="str">
            <v>SIBER803/E316/AN11RATRXX</v>
          </cell>
          <cell r="B704">
            <v>142272</v>
          </cell>
        </row>
        <row r="705">
          <cell r="A705" t="str">
            <v>POPS2803/E316/OA11RATRXX</v>
          </cell>
          <cell r="B705">
            <v>100000</v>
          </cell>
        </row>
        <row r="706">
          <cell r="A706" t="str">
            <v>SEM01803/U105/SP12CVHRXX</v>
          </cell>
          <cell r="B706">
            <v>55320</v>
          </cell>
        </row>
        <row r="707">
          <cell r="A707" t="str">
            <v>PNM01803/U105/OA11CVHRXX</v>
          </cell>
          <cell r="B707">
            <v>38880</v>
          </cell>
        </row>
        <row r="708">
          <cell r="A708" t="str">
            <v>ISTER803/U105/CG11RAHRXX</v>
          </cell>
          <cell r="B708">
            <v>13000</v>
          </cell>
        </row>
        <row r="709">
          <cell r="A709" t="str">
            <v>MONA1803/U105/OA11CVHRXX</v>
          </cell>
          <cell r="B709">
            <v>11926.08</v>
          </cell>
        </row>
        <row r="710">
          <cell r="A710" t="str">
            <v>NANOT803/U105/CN11CVHRXX</v>
          </cell>
          <cell r="B710">
            <v>24402</v>
          </cell>
        </row>
        <row r="711">
          <cell r="A711" t="str">
            <v>DEMEA803/U130/OR11RAHRXX</v>
          </cell>
          <cell r="B711">
            <v>13527.45</v>
          </cell>
        </row>
        <row r="712">
          <cell r="A712" t="str">
            <v>PIECK803/U130/OR11CVHRXX</v>
          </cell>
          <cell r="B712">
            <v>93600</v>
          </cell>
        </row>
        <row r="713">
          <cell r="A713" t="str">
            <v>PECHE803/U130/SP11CVHRXX</v>
          </cell>
          <cell r="B713">
            <v>90000</v>
          </cell>
        </row>
        <row r="714">
          <cell r="A714" t="str">
            <v>LAGUM803/U130/SP11RAHRXX</v>
          </cell>
          <cell r="B714">
            <v>296564</v>
          </cell>
        </row>
        <row r="715">
          <cell r="A715" t="str">
            <v>AFMDX802/U2054AS11CVHRXX</v>
          </cell>
        </row>
        <row r="716">
          <cell r="A716" t="str">
            <v>AIRDG802/U406/IR11CVHRXX</v>
          </cell>
        </row>
        <row r="717">
          <cell r="A717" t="str">
            <v>ARSEP802/U2054FO11CVHRXX</v>
          </cell>
        </row>
        <row r="718">
          <cell r="A718" t="str">
            <v>BIOEP802/U223/MA11CVHRXX</v>
          </cell>
        </row>
        <row r="719">
          <cell r="A719" t="str">
            <v>CNA2X802/U406/MA11CVHRXX</v>
          </cell>
        </row>
        <row r="720">
          <cell r="A720" t="str">
            <v>COPAX802/U209/EI11CVHRXX</v>
          </cell>
        </row>
        <row r="721">
          <cell r="A721" t="str">
            <v>EHEDL802/U209/EI11CVHRXX</v>
          </cell>
        </row>
        <row r="722">
          <cell r="A722" t="str">
            <v>EPDGR802/U404/FO11CVHRXX</v>
          </cell>
        </row>
        <row r="723">
          <cell r="A723" t="str">
            <v>FSSDD802/U404/FO11CVHRXX</v>
          </cell>
        </row>
        <row r="724">
          <cell r="A724" t="str">
            <v>GALDE802/U2051SP11CVHRXX</v>
          </cell>
        </row>
        <row r="725">
          <cell r="A725" t="str">
            <v>GOOGL802/U169/SP11CVHRXX</v>
          </cell>
          <cell r="B725">
            <v>70000</v>
          </cell>
        </row>
        <row r="726">
          <cell r="A726" t="str">
            <v>INRRP802/U219/IA11CVHRXX</v>
          </cell>
          <cell r="B726">
            <v>36000</v>
          </cell>
        </row>
        <row r="727">
          <cell r="A727" t="str">
            <v>IRMFX802/U213/EI11CVHRXX</v>
          </cell>
          <cell r="B727">
            <v>0</v>
          </cell>
        </row>
        <row r="728">
          <cell r="A728" t="str">
            <v>IRSNX802/U219/OR11CVHRXX</v>
          </cell>
          <cell r="B728">
            <v>0</v>
          </cell>
        </row>
        <row r="729">
          <cell r="A729" t="str">
            <v>NEVUS802/U2125FO11CVHRXX</v>
          </cell>
        </row>
        <row r="730">
          <cell r="A730" t="str">
            <v>NOVAR802/U2057SP11CVHRXX</v>
          </cell>
        </row>
        <row r="731">
          <cell r="A731" t="str">
            <v>PFIZE802/U2057SP11CVHRXX</v>
          </cell>
        </row>
        <row r="732">
          <cell r="A732" t="str">
            <v>SFEXX802/U2057AS11CVHRXX</v>
          </cell>
        </row>
        <row r="733">
          <cell r="A733" t="str">
            <v>STSXX802/ADDP/SP11CVHRXX</v>
          </cell>
        </row>
        <row r="734">
          <cell r="A734" t="str">
            <v>TRISX802/U2127AM11CVHRXX</v>
          </cell>
        </row>
        <row r="735">
          <cell r="A735" t="str">
            <v>ERAP1520/ERXX/EU11CVTIMP</v>
          </cell>
        </row>
        <row r="736">
          <cell r="A736" t="str">
            <v>ERAP1520/ERXX/EU11CVTIMS</v>
          </cell>
        </row>
        <row r="737">
          <cell r="A737" t="str">
            <v>ERAP1520/ERXX/EU11CVTIOM</v>
          </cell>
        </row>
        <row r="738">
          <cell r="A738" t="str">
            <v>ERAP1520/ERXX/EU11CVTITA</v>
          </cell>
        </row>
        <row r="739">
          <cell r="A739" t="str">
            <v>ERAP1520/ERXX/EU11CVTITT</v>
          </cell>
        </row>
        <row r="740">
          <cell r="A740" t="str">
            <v>MAIFA520/PRXX/AU11CVTIXX</v>
          </cell>
        </row>
        <row r="741">
          <cell r="A741" t="str">
            <v>MEDCU520/PRXX/AU11CVTIXX</v>
          </cell>
        </row>
        <row r="742">
          <cell r="A742" t="str">
            <v>RPOR3520/PRXX/AU11CVTIAR</v>
          </cell>
        </row>
        <row r="743">
          <cell r="A743" t="str">
            <v>TUBAI520/PRXX/MF11CVTIXX</v>
          </cell>
        </row>
        <row r="744">
          <cell r="A744" t="str">
            <v>VINCI520/PRXX/AU11CVTIXX</v>
          </cell>
        </row>
        <row r="745">
          <cell r="A745" t="str">
            <v>TUBAI520/PRXX/AU11CVTIX2</v>
          </cell>
        </row>
        <row r="746">
          <cell r="A746" t="str">
            <v>TUBAI520/PRXX/VA11CVTIX1</v>
          </cell>
        </row>
        <row r="747">
          <cell r="A747" t="str">
            <v>ACETY801/U134/SP11CVHRXX</v>
          </cell>
        </row>
        <row r="748">
          <cell r="A748" t="str">
            <v>ALGER801/U144/OR11RAHRXX</v>
          </cell>
          <cell r="B748">
            <v>30000</v>
          </cell>
        </row>
        <row r="749">
          <cell r="A749" t="str">
            <v>ASAP2801/U141/AN11RAHRXX</v>
          </cell>
          <cell r="B749">
            <v>322516</v>
          </cell>
        </row>
        <row r="750">
          <cell r="A750" t="str">
            <v>AUSSE803/U105/SP11CVHRXX</v>
          </cell>
          <cell r="B750">
            <v>0</v>
          </cell>
        </row>
        <row r="751">
          <cell r="A751" t="str">
            <v>BIOLA803/U113/SP11CVHRXX</v>
          </cell>
        </row>
        <row r="752">
          <cell r="A752" t="str">
            <v>CAMAR801/U137/OR11CVHRXX</v>
          </cell>
        </row>
        <row r="753">
          <cell r="A753" t="str">
            <v>CANAU803/U105/CR11RAHRXX</v>
          </cell>
          <cell r="B753">
            <v>16000</v>
          </cell>
        </row>
        <row r="754">
          <cell r="A754" t="str">
            <v>CAPSH801/U142/AN12RAHRXX</v>
          </cell>
          <cell r="B754">
            <v>164430</v>
          </cell>
        </row>
        <row r="755">
          <cell r="A755" t="str">
            <v>CARBO801/U137/AN11RAHRXX</v>
          </cell>
          <cell r="B755">
            <v>185515</v>
          </cell>
        </row>
        <row r="756">
          <cell r="A756" t="str">
            <v>CEDEC801/E307/EI11CVHRXX</v>
          </cell>
          <cell r="B756">
            <v>12000</v>
          </cell>
        </row>
        <row r="757">
          <cell r="A757" t="str">
            <v>CHAUM801/U136/FO11CVHRXX</v>
          </cell>
          <cell r="B757">
            <v>34285</v>
          </cell>
        </row>
        <row r="758">
          <cell r="A758" t="str">
            <v>CHOCS801/U144/MA11CVHRXX</v>
          </cell>
          <cell r="B758">
            <v>53820</v>
          </cell>
        </row>
        <row r="759">
          <cell r="A759" t="str">
            <v>COCHL801/U134/SP11CVHRXX</v>
          </cell>
        </row>
        <row r="760">
          <cell r="A760" t="str">
            <v>CONGO801/U133/OR11CVHRXX</v>
          </cell>
        </row>
        <row r="761">
          <cell r="A761" t="str">
            <v>COSTX801/U139/EU11RAHRXX</v>
          </cell>
          <cell r="B761">
            <v>242670</v>
          </cell>
        </row>
        <row r="762">
          <cell r="A762" t="str">
            <v>COUPL801/U141/SP11CVHRXX</v>
          </cell>
          <cell r="B762">
            <v>16800</v>
          </cell>
        </row>
        <row r="763">
          <cell r="A763" t="str">
            <v>CRASH801/U142/AN11RAHRXX</v>
          </cell>
          <cell r="B763">
            <v>149692</v>
          </cell>
        </row>
        <row r="764">
          <cell r="A764" t="str">
            <v>CUMUL801/U137/AN11RAHRXX</v>
          </cell>
          <cell r="B764">
            <v>218212</v>
          </cell>
        </row>
        <row r="765">
          <cell r="A765" t="str">
            <v>DEPOS801/U137/CR11RAHRX2</v>
          </cell>
          <cell r="B765">
            <v>44000</v>
          </cell>
        </row>
        <row r="766">
          <cell r="A766" t="str">
            <v>DEPOS801/U137/SP11RAHRX1</v>
          </cell>
          <cell r="B766">
            <v>161900</v>
          </cell>
        </row>
        <row r="767">
          <cell r="A767" t="str">
            <v>DISPO801/U143/SP11CVHRXX</v>
          </cell>
          <cell r="B767">
            <v>2850</v>
          </cell>
        </row>
        <row r="768">
          <cell r="A768" t="str">
            <v>EARLY801/U143/EU11RAHRXX</v>
          </cell>
          <cell r="B768">
            <v>2478615</v>
          </cell>
        </row>
        <row r="769">
          <cell r="A769" t="str">
            <v>ED2AO801/E307/AN11CVHRXX</v>
          </cell>
          <cell r="B769">
            <v>68000</v>
          </cell>
        </row>
        <row r="770">
          <cell r="A770" t="str">
            <v>EPSEI801/U313/EU11RAHRXX</v>
          </cell>
          <cell r="B770">
            <v>54200</v>
          </cell>
        </row>
        <row r="771">
          <cell r="A771" t="str">
            <v>EQUIP800/IDEX/EQ11RAHRXX</v>
          </cell>
          <cell r="B771">
            <v>1042627</v>
          </cell>
        </row>
        <row r="772">
          <cell r="A772" t="str">
            <v>FRONT640/ADXX/CR11RAHRXX</v>
          </cell>
          <cell r="B772">
            <v>38400</v>
          </cell>
        </row>
        <row r="773">
          <cell r="A773" t="str">
            <v>GLORI803/U129/SP11CVHRXX</v>
          </cell>
          <cell r="B773">
            <v>24800</v>
          </cell>
        </row>
        <row r="774">
          <cell r="A774" t="str">
            <v>GREFF802/U218/AS11CVHRXX</v>
          </cell>
        </row>
        <row r="775">
          <cell r="A775" t="str">
            <v>HORLO801/U139/OR11CVHRXX</v>
          </cell>
          <cell r="B775">
            <v>70000</v>
          </cell>
        </row>
        <row r="776">
          <cell r="A776" t="str">
            <v>IMPAC801/U141/AN11RAHRXX</v>
          </cell>
          <cell r="B776">
            <v>270312</v>
          </cell>
        </row>
        <row r="777">
          <cell r="A777" t="str">
            <v>INTER640/ADXX/CG11RAHRXX</v>
          </cell>
          <cell r="B777">
            <v>50000</v>
          </cell>
        </row>
        <row r="778">
          <cell r="A778" t="str">
            <v>ISOT2803/U133/OR11CVHRXX</v>
          </cell>
          <cell r="B778">
            <v>151459</v>
          </cell>
        </row>
        <row r="779">
          <cell r="A779" t="str">
            <v>JETOP801/U139/EU11CVHRXX</v>
          </cell>
          <cell r="B779">
            <v>42177.13</v>
          </cell>
        </row>
        <row r="780">
          <cell r="A780" t="str">
            <v>LAVAN803/U105/CG11RAHRXX</v>
          </cell>
          <cell r="B780">
            <v>42579.35</v>
          </cell>
        </row>
        <row r="781">
          <cell r="A781" t="str">
            <v>LAVAN803/U105/CR11RAHRXX</v>
          </cell>
          <cell r="B781">
            <v>9593</v>
          </cell>
        </row>
        <row r="782">
          <cell r="A782" t="str">
            <v>LAVAN803/U105/MF11RAHRXX</v>
          </cell>
        </row>
        <row r="783">
          <cell r="A783" t="str">
            <v>MAMBO801/U144/OR11CVHRXX</v>
          </cell>
          <cell r="B783">
            <v>60000</v>
          </cell>
        </row>
        <row r="784">
          <cell r="A784" t="str">
            <v>MARAI801/U137/MA11RAHRXX</v>
          </cell>
          <cell r="B784">
            <v>19448.8</v>
          </cell>
        </row>
        <row r="785">
          <cell r="A785" t="str">
            <v>MARTE801/U144/SP11CVHRXX</v>
          </cell>
          <cell r="B785">
            <v>38640</v>
          </cell>
        </row>
        <row r="786">
          <cell r="A786" t="str">
            <v>MARZA803/U129/SP11CVHRXX</v>
          </cell>
          <cell r="B786">
            <v>21000</v>
          </cell>
        </row>
        <row r="787">
          <cell r="A787" t="str">
            <v>MASSA801/U137/MF11CVHRXX</v>
          </cell>
        </row>
        <row r="788">
          <cell r="A788" t="str">
            <v>MENAG801/E310/MA11CVHRXX</v>
          </cell>
          <cell r="B788">
            <v>37980</v>
          </cell>
        </row>
        <row r="789">
          <cell r="A789" t="str">
            <v>MERCA801/E307/MA11CVHRXX</v>
          </cell>
          <cell r="B789">
            <v>37123</v>
          </cell>
        </row>
        <row r="790">
          <cell r="A790" t="str">
            <v>MHPPC803/U113/OR11RAHRXX</v>
          </cell>
          <cell r="B790">
            <v>26377.52</v>
          </cell>
        </row>
        <row r="791">
          <cell r="A791" t="str">
            <v>OBSER801/U137/AS11CVHRXX</v>
          </cell>
        </row>
        <row r="792">
          <cell r="A792" t="str">
            <v>OBSER801/U137/AS11RAHRXX</v>
          </cell>
        </row>
        <row r="793">
          <cell r="A793" t="str">
            <v>OPHRI801/E307/MA11RAHRXX</v>
          </cell>
          <cell r="B793">
            <v>25000</v>
          </cell>
        </row>
        <row r="794">
          <cell r="A794" t="str">
            <v>ORDCS801/U328/CR11RAHRXX</v>
          </cell>
          <cell r="B794">
            <v>73000</v>
          </cell>
        </row>
        <row r="795">
          <cell r="A795" t="str">
            <v>PETIT803/U129/SP11CVHRXX</v>
          </cell>
          <cell r="B795">
            <v>21000</v>
          </cell>
        </row>
        <row r="796">
          <cell r="A796" t="str">
            <v>PHYLO801/U138/AN11RAHRXX</v>
          </cell>
          <cell r="B796">
            <v>46476</v>
          </cell>
        </row>
        <row r="797">
          <cell r="A797" t="str">
            <v>POLAR801/U141/SP11CVHRXX</v>
          </cell>
          <cell r="B797">
            <v>65000</v>
          </cell>
        </row>
        <row r="798">
          <cell r="A798" t="str">
            <v>RENAR801/U137/SP11RAHRXX</v>
          </cell>
          <cell r="B798">
            <v>120000</v>
          </cell>
        </row>
        <row r="799">
          <cell r="A799" t="str">
            <v>RPO10803/U129/CR11CVHRAR</v>
          </cell>
          <cell r="B799">
            <v>0</v>
          </cell>
        </row>
        <row r="800">
          <cell r="A800" t="str">
            <v>RPO11803/U129/SP11CVHRAR</v>
          </cell>
          <cell r="B800">
            <v>0</v>
          </cell>
        </row>
        <row r="801">
          <cell r="A801" t="str">
            <v>RPO13801/U143/ME11CVHRAR</v>
          </cell>
        </row>
        <row r="802">
          <cell r="A802" t="str">
            <v>RPO14801/U318/ME11CVHRAR</v>
          </cell>
          <cell r="B802">
            <v>10000</v>
          </cell>
        </row>
        <row r="803">
          <cell r="A803" t="str">
            <v>RPO15801/U138/ME11CVHRAR</v>
          </cell>
        </row>
        <row r="804">
          <cell r="A804" t="str">
            <v>RPO16801/U137/SP11CVHRAR</v>
          </cell>
        </row>
        <row r="805">
          <cell r="A805" t="str">
            <v>RPO17803/U133/OR11CVHRAR</v>
          </cell>
          <cell r="B805">
            <v>0</v>
          </cell>
        </row>
        <row r="806">
          <cell r="A806" t="str">
            <v>RPO18801/E310/ME11CVHRAR</v>
          </cell>
        </row>
        <row r="807">
          <cell r="A807" t="str">
            <v>RPO20801/U328/CP11CVHRAR</v>
          </cell>
          <cell r="B807">
            <v>10000</v>
          </cell>
        </row>
        <row r="808">
          <cell r="A808" t="str">
            <v>RPO21801/U139/OR11CVHRAR</v>
          </cell>
          <cell r="B808">
            <v>5000</v>
          </cell>
        </row>
        <row r="809">
          <cell r="A809" t="str">
            <v>RPO22801/U323/ME11CVHRAR</v>
          </cell>
        </row>
        <row r="810">
          <cell r="A810" t="str">
            <v>RPO23803/U105/OR11CVHRAR</v>
          </cell>
          <cell r="B810" t="e">
            <v>#N/A</v>
          </cell>
        </row>
        <row r="811">
          <cell r="A811" t="str">
            <v>RPOR2801/E305/ME11CVHRAR</v>
          </cell>
          <cell r="B811">
            <v>9380.69</v>
          </cell>
        </row>
        <row r="812">
          <cell r="A812" t="str">
            <v>RPOR6801/U141/ME11CVHRAR</v>
          </cell>
          <cell r="B812">
            <v>14000</v>
          </cell>
        </row>
        <row r="813">
          <cell r="A813" t="str">
            <v>SALIG803/U129/SP11CVHRXX</v>
          </cell>
          <cell r="B813">
            <v>50300</v>
          </cell>
        </row>
        <row r="814">
          <cell r="A814" t="str">
            <v>SEDIB801/U139/AN11RAHRXX</v>
          </cell>
          <cell r="B814">
            <v>163472</v>
          </cell>
        </row>
        <row r="815">
          <cell r="A815" t="str">
            <v>SEISM803/U113/SP11CVHRXX</v>
          </cell>
          <cell r="B815">
            <v>0</v>
          </cell>
        </row>
        <row r="816">
          <cell r="A816" t="str">
            <v>SIAMH800/ACXX/SP11CVHRXX</v>
          </cell>
          <cell r="B816">
            <v>46725</v>
          </cell>
        </row>
        <row r="817">
          <cell r="A817" t="str">
            <v>SILIC801/U141/AN11RAHRXX</v>
          </cell>
          <cell r="B817">
            <v>156666</v>
          </cell>
        </row>
        <row r="818">
          <cell r="A818" t="str">
            <v>SIMFO803/U109/MA11CVHRXX</v>
          </cell>
          <cell r="B818">
            <v>90670.24</v>
          </cell>
        </row>
        <row r="819">
          <cell r="A819" t="str">
            <v>SOLIB801/U140/AN11RAHRXX</v>
          </cell>
          <cell r="B819">
            <v>167107</v>
          </cell>
        </row>
        <row r="820">
          <cell r="A820" t="str">
            <v>SUICI801/E310/CR11RAHRX2</v>
          </cell>
          <cell r="B820">
            <v>10000</v>
          </cell>
        </row>
        <row r="821">
          <cell r="A821" t="str">
            <v>SUICI801/E310/CR11RAHRXX</v>
          </cell>
        </row>
        <row r="822">
          <cell r="A822" t="str">
            <v>TACIT803/U129/CG11RAHRX1</v>
          </cell>
          <cell r="B822">
            <v>50000</v>
          </cell>
        </row>
        <row r="823">
          <cell r="A823" t="str">
            <v>TALLN803/U129/SP11CVHRXX</v>
          </cell>
          <cell r="B823">
            <v>9030</v>
          </cell>
        </row>
        <row r="824">
          <cell r="A824" t="str">
            <v>TRMSM801/U141/SP11CVHRXX</v>
          </cell>
          <cell r="B824">
            <v>40000</v>
          </cell>
        </row>
        <row r="825">
          <cell r="A825" t="str">
            <v>UWBEM803/U129/OR11CVHRXX</v>
          </cell>
          <cell r="B825">
            <v>19440</v>
          </cell>
        </row>
        <row r="826">
          <cell r="A826" t="str">
            <v>VALBO801/U312/AR11CVHRXX</v>
          </cell>
          <cell r="B826">
            <v>5800</v>
          </cell>
        </row>
        <row r="827">
          <cell r="A827" t="str">
            <v>VERDO803/U105/OR11CVHRXX</v>
          </cell>
          <cell r="B827">
            <v>0</v>
          </cell>
        </row>
        <row r="828">
          <cell r="A828" t="str">
            <v>VOCEX801/U137/MA11RAHRXX</v>
          </cell>
          <cell r="B828">
            <v>5400</v>
          </cell>
        </row>
        <row r="829">
          <cell r="A829" t="str">
            <v>SUICI801/E310/CR11RAHRX1</v>
          </cell>
          <cell r="B829">
            <v>14000</v>
          </cell>
        </row>
        <row r="830">
          <cell r="A830" t="str">
            <v>RPO12801/U315/ME11CVHRAR</v>
          </cell>
        </row>
        <row r="831">
          <cell r="A831" t="str">
            <v>RPO19803/U130/OR11CVHRAR</v>
          </cell>
          <cell r="B831">
            <v>0</v>
          </cell>
        </row>
        <row r="832">
          <cell r="A832" t="str">
            <v>RPOR1801/E307/ME11CVHRAR</v>
          </cell>
        </row>
        <row r="833">
          <cell r="A833" t="str">
            <v>RPOR4801/E302/ME11CVHRAR</v>
          </cell>
          <cell r="B833">
            <v>5917.07</v>
          </cell>
        </row>
        <row r="834">
          <cell r="A834" t="str">
            <v>RPOR5801/D184/ME11CVHRAR</v>
          </cell>
        </row>
        <row r="835">
          <cell r="A835" t="str">
            <v>RPOR7801/E306/ME11CVHRAR</v>
          </cell>
          <cell r="B835">
            <v>13000</v>
          </cell>
        </row>
        <row r="836">
          <cell r="A836" t="str">
            <v>RPOR8803/U129/SP11CVHRAR</v>
          </cell>
          <cell r="B836" t="e">
            <v>#N/A</v>
          </cell>
        </row>
        <row r="837">
          <cell r="A837" t="str">
            <v>RPOR9803/U129/SP11CVHRAR</v>
          </cell>
          <cell r="B837">
            <v>0</v>
          </cell>
        </row>
        <row r="838">
          <cell r="A838" t="str">
            <v>HUMAN000/DITC/AU11CVHVXX</v>
          </cell>
        </row>
        <row r="839">
          <cell r="A839" t="str">
            <v>ACCEP801/U133/AS11CVHRXX</v>
          </cell>
        </row>
        <row r="840">
          <cell r="A840" t="str">
            <v>AUSSE803/U105/SP11CVHRXX</v>
          </cell>
          <cell r="B840">
            <v>0</v>
          </cell>
        </row>
        <row r="841">
          <cell r="A841" t="str">
            <v>CANAU801/U133/CR11RAHRXX</v>
          </cell>
          <cell r="B841">
            <v>4500</v>
          </cell>
        </row>
        <row r="842">
          <cell r="A842" t="str">
            <v>COMET801/U137/CG11RAHRXX</v>
          </cell>
          <cell r="B842">
            <v>154647</v>
          </cell>
        </row>
        <row r="843">
          <cell r="A843" t="str">
            <v>CONGO801/U133/OR11CVHRXX</v>
          </cell>
        </row>
        <row r="844">
          <cell r="A844" t="str">
            <v>DARCO801/U139/AU11CVHRXX</v>
          </cell>
          <cell r="B844">
            <v>9000</v>
          </cell>
        </row>
        <row r="845">
          <cell r="A845" t="str">
            <v>DEPOS801/U137/CG13RAHRXX</v>
          </cell>
          <cell r="B845">
            <v>44000</v>
          </cell>
        </row>
        <row r="846">
          <cell r="A846" t="str">
            <v>DURAN803/U105/SP11CVHRXX</v>
          </cell>
          <cell r="B846">
            <v>75000</v>
          </cell>
        </row>
        <row r="847">
          <cell r="A847" t="str">
            <v>LABE1800/IDEX/LA11RAHRXX</v>
          </cell>
          <cell r="B847">
            <v>300000</v>
          </cell>
        </row>
        <row r="848">
          <cell r="A848" t="str">
            <v>LABE2800/IDEX/LA11RAHRXX</v>
          </cell>
          <cell r="B848">
            <v>10000000</v>
          </cell>
        </row>
        <row r="849">
          <cell r="A849" t="str">
            <v>MADNE803/U129/AN11RAHRXX</v>
          </cell>
          <cell r="B849">
            <v>316106</v>
          </cell>
        </row>
        <row r="850">
          <cell r="A850" t="str">
            <v>MARS1801/U137/CG11RAHRXX</v>
          </cell>
          <cell r="B850">
            <v>34000</v>
          </cell>
        </row>
        <row r="851">
          <cell r="A851" t="str">
            <v>NOLET801/U314/SP11CVHRXX</v>
          </cell>
        </row>
        <row r="852">
          <cell r="A852" t="str">
            <v>PAPJA801/U133/SP11CVHRXX</v>
          </cell>
        </row>
        <row r="853">
          <cell r="A853" t="str">
            <v>PLATE803/U129/FE11CVHRX3</v>
          </cell>
          <cell r="B853">
            <v>47500</v>
          </cell>
        </row>
        <row r="854">
          <cell r="A854" t="str">
            <v>TACIT803/U129/CG11RAHRX2</v>
          </cell>
          <cell r="B854">
            <v>50000</v>
          </cell>
        </row>
        <row r="855">
          <cell r="A855" t="str">
            <v>DROPF801/U143/CR11CVHRX1</v>
          </cell>
          <cell r="B855">
            <v>98000</v>
          </cell>
        </row>
        <row r="856">
          <cell r="A856" t="str">
            <v>ABAC4803/U105/OR11RAHRXX</v>
          </cell>
          <cell r="B856">
            <v>33342</v>
          </cell>
        </row>
        <row r="857">
          <cell r="A857" t="str">
            <v>ABAC5803/U128/OR11RAHRXX</v>
          </cell>
          <cell r="B857">
            <v>3000</v>
          </cell>
        </row>
        <row r="858">
          <cell r="A858" t="str">
            <v>ALDOH803/U129/MF11RAHRXX</v>
          </cell>
          <cell r="B858">
            <v>170284.22</v>
          </cell>
        </row>
        <row r="859">
          <cell r="A859" t="str">
            <v>ALPH2803/U130/SP11CVHRXX</v>
          </cell>
          <cell r="B859">
            <v>17500</v>
          </cell>
        </row>
        <row r="860">
          <cell r="A860" t="str">
            <v>ALTOO803/U109/SP11CVHRXX</v>
          </cell>
          <cell r="B860">
            <v>22575.3</v>
          </cell>
        </row>
        <row r="861">
          <cell r="A861" t="str">
            <v>IFSTT803/U104/OR12CVHRXX</v>
          </cell>
          <cell r="B861">
            <v>42403</v>
          </cell>
        </row>
        <row r="862">
          <cell r="A862" t="str">
            <v>ASAPF803/U129/MF11AVHRXX</v>
          </cell>
          <cell r="B862">
            <v>69700</v>
          </cell>
        </row>
        <row r="863">
          <cell r="A863" t="str">
            <v>AUSSE803/U105/SP11CVHRXX</v>
          </cell>
          <cell r="B863">
            <v>0</v>
          </cell>
        </row>
        <row r="864">
          <cell r="A864" t="str">
            <v>AXELE803/U130/ME11CVHRXX</v>
          </cell>
          <cell r="B864">
            <v>6000</v>
          </cell>
        </row>
        <row r="865">
          <cell r="A865" t="str">
            <v>IMAVA803/U104/OR10CVHRXX</v>
          </cell>
          <cell r="B865">
            <v>13500</v>
          </cell>
        </row>
        <row r="866">
          <cell r="A866" t="str">
            <v>CASHI803/U113/OR11RAHRXX</v>
          </cell>
          <cell r="B866">
            <v>100000</v>
          </cell>
        </row>
        <row r="867">
          <cell r="A867" t="str">
            <v>CBA01803/U105/OA11CVHRXX</v>
          </cell>
          <cell r="B867">
            <v>1200</v>
          </cell>
        </row>
        <row r="868">
          <cell r="A868" t="str">
            <v>CBNME803/U105/OA11CVHRXX</v>
          </cell>
          <cell r="B868">
            <v>7500</v>
          </cell>
        </row>
        <row r="869">
          <cell r="A869" t="str">
            <v>CHARA803/U128/SP11CVHRXX</v>
          </cell>
          <cell r="B869">
            <v>40000</v>
          </cell>
        </row>
        <row r="870">
          <cell r="A870" t="str">
            <v>CHIRB803/U128/SP11CVHRXX</v>
          </cell>
          <cell r="B870">
            <v>0</v>
          </cell>
        </row>
        <row r="871">
          <cell r="A871" t="str">
            <v>CONFO803/F116/MF11CVHRXX</v>
          </cell>
          <cell r="B871">
            <v>0</v>
          </cell>
        </row>
        <row r="872">
          <cell r="A872" t="str">
            <v>DEMEA803/U130/OR11RAHRXX</v>
          </cell>
          <cell r="B872">
            <v>13527.45</v>
          </cell>
        </row>
        <row r="873">
          <cell r="A873" t="str">
            <v>DENER803/U129/CR11RAHRXX</v>
          </cell>
          <cell r="B873">
            <v>79750</v>
          </cell>
        </row>
        <row r="874">
          <cell r="A874" t="str">
            <v>DUOPR803/U105/MA11RAHRXX</v>
          </cell>
          <cell r="B874">
            <v>12500</v>
          </cell>
        </row>
        <row r="875">
          <cell r="A875" t="str">
            <v>DURAN803/U105/SP11CVHRXX</v>
          </cell>
          <cell r="B875">
            <v>0</v>
          </cell>
        </row>
        <row r="876">
          <cell r="A876" t="str">
            <v>EADSX803/U129/FO11CVHRXX</v>
          </cell>
          <cell r="B876">
            <v>101143.67999999999</v>
          </cell>
        </row>
        <row r="877">
          <cell r="A877" t="str">
            <v>FORMA803/U130/SP11CVHRXX</v>
          </cell>
          <cell r="B877">
            <v>10000</v>
          </cell>
        </row>
        <row r="878">
          <cell r="A878" t="str">
            <v>GALDE803/F116/SP11CVHRXX</v>
          </cell>
          <cell r="B878">
            <v>1528</v>
          </cell>
        </row>
        <row r="879">
          <cell r="A879" t="str">
            <v>GOOGL803/U109/SP11CVHRXX</v>
          </cell>
          <cell r="B879">
            <v>37790.620000000003</v>
          </cell>
        </row>
        <row r="880">
          <cell r="A880" t="str">
            <v>HABIS803/U129/AN11RAHRXX</v>
          </cell>
          <cell r="B880">
            <v>131560</v>
          </cell>
        </row>
        <row r="881">
          <cell r="A881" t="str">
            <v>HABIT803/U460/CL11CVHRXX</v>
          </cell>
          <cell r="B881">
            <v>7000</v>
          </cell>
        </row>
        <row r="882">
          <cell r="A882" t="str">
            <v>INDON803/U128/OA11CVHRXX</v>
          </cell>
          <cell r="B882">
            <v>5000</v>
          </cell>
        </row>
        <row r="883">
          <cell r="A883" t="str">
            <v>ISM1X803/E460/EI11CVTRXX</v>
          </cell>
          <cell r="B883">
            <v>0</v>
          </cell>
        </row>
        <row r="884">
          <cell r="A884" t="str">
            <v>ISM2X803/E460/EI11CVTRXX</v>
          </cell>
          <cell r="B884">
            <v>0</v>
          </cell>
        </row>
        <row r="885">
          <cell r="A885" t="str">
            <v>ISTER803/U105/AD11RAHRXX</v>
          </cell>
          <cell r="B885">
            <v>13000</v>
          </cell>
        </row>
        <row r="886">
          <cell r="A886" t="str">
            <v>LAGUM803/U130/MF11RAHRXX</v>
          </cell>
          <cell r="B886">
            <v>296564.53000000003</v>
          </cell>
        </row>
        <row r="887">
          <cell r="A887" t="str">
            <v>LAMBI803/U130/SP11CVHRXX</v>
          </cell>
          <cell r="B887">
            <v>15120</v>
          </cell>
        </row>
        <row r="888">
          <cell r="A888" t="str">
            <v>MADNE803/U129/AN11RAHRXX</v>
          </cell>
          <cell r="B888">
            <v>316016</v>
          </cell>
        </row>
        <row r="889">
          <cell r="A889" t="str">
            <v>MEMP4803/U130/MF11CVHRAC</v>
          </cell>
          <cell r="B889">
            <v>0</v>
          </cell>
        </row>
        <row r="890">
          <cell r="A890" t="str">
            <v>MICHE803/U104/SP10CVHRXX</v>
          </cell>
          <cell r="B890">
            <v>9900</v>
          </cell>
        </row>
        <row r="891">
          <cell r="A891" t="str">
            <v>MOTBI803/U130/CR11RAHRXX</v>
          </cell>
          <cell r="B891">
            <v>29265</v>
          </cell>
        </row>
        <row r="892">
          <cell r="A892" t="str">
            <v>OPENI803/E460/SP11CVTRXX</v>
          </cell>
          <cell r="B892">
            <v>10000</v>
          </cell>
        </row>
        <row r="893">
          <cell r="A893" t="str">
            <v>OULHA803/U109/SP11CVHRCI</v>
          </cell>
          <cell r="B893">
            <v>30000</v>
          </cell>
        </row>
        <row r="894">
          <cell r="A894" t="str">
            <v>PALEP803/U105/OR11CVHRXX</v>
          </cell>
          <cell r="B894">
            <v>1000</v>
          </cell>
        </row>
        <row r="895">
          <cell r="A895" t="str">
            <v>PEPDI803/U128/EU11RAHRXX</v>
          </cell>
          <cell r="B895">
            <v>580674.22</v>
          </cell>
        </row>
        <row r="896">
          <cell r="A896" t="str">
            <v>PNE02803/U105/OA11CVHRXX</v>
          </cell>
          <cell r="B896">
            <v>16722.41</v>
          </cell>
        </row>
        <row r="897">
          <cell r="A897" t="str">
            <v>PPC04803/U105/OA11CVHRXX</v>
          </cell>
          <cell r="B897">
            <v>24816.05</v>
          </cell>
        </row>
        <row r="898">
          <cell r="A898" t="str">
            <v>PRUNA803/U109/SP11CVHRCI</v>
          </cell>
          <cell r="B898">
            <v>30000</v>
          </cell>
        </row>
        <row r="899">
          <cell r="A899" t="str">
            <v>REMYN803/U128/SP11CVHRXX</v>
          </cell>
          <cell r="B899">
            <v>60000</v>
          </cell>
        </row>
        <row r="900">
          <cell r="A900" t="str">
            <v>RP023803/U105/OR11CVHRAR</v>
          </cell>
          <cell r="B900">
            <v>0</v>
          </cell>
        </row>
        <row r="901">
          <cell r="A901" t="str">
            <v>RP0R8803/U129/SP11CVHRAR</v>
          </cell>
          <cell r="B901">
            <v>0</v>
          </cell>
        </row>
        <row r="902">
          <cell r="A902" t="str">
            <v>STRAG803/E460/MF11CVTRXX</v>
          </cell>
          <cell r="B902">
            <v>0</v>
          </cell>
        </row>
        <row r="903">
          <cell r="A903" t="str">
            <v>TOTAL803/U109/SP11CVHRXX</v>
          </cell>
          <cell r="B903">
            <v>5031.07</v>
          </cell>
        </row>
        <row r="904">
          <cell r="A904" t="str">
            <v>VIDAL803/U460/OR11CVHRXX</v>
          </cell>
          <cell r="B904">
            <v>25000</v>
          </cell>
        </row>
        <row r="905">
          <cell r="A905" t="str">
            <v>WABIT803/E460/CL11CVHRXX</v>
          </cell>
          <cell r="B905">
            <v>6589.53</v>
          </cell>
        </row>
        <row r="906">
          <cell r="A906" t="str">
            <v>WATER803/U130/EU11RAHRXX</v>
          </cell>
          <cell r="B906">
            <v>32145</v>
          </cell>
        </row>
        <row r="907">
          <cell r="A907" t="str">
            <v>WASHI803/U109/OA11CVHRXX</v>
          </cell>
          <cell r="B907">
            <v>5600</v>
          </cell>
        </row>
        <row r="908">
          <cell r="A908" t="str">
            <v>WPENI803/E460/SP11CVTRXX</v>
          </cell>
          <cell r="B908">
            <v>5937.5</v>
          </cell>
        </row>
        <row r="909">
          <cell r="A909" t="str">
            <v>CQ520803/F520/ME12CVHRXX</v>
          </cell>
          <cell r="B909">
            <v>20000</v>
          </cell>
        </row>
        <row r="910">
          <cell r="A910" t="str">
            <v>FUNIM802/U208/AN12RAHRXX</v>
          </cell>
          <cell r="B910">
            <v>71842</v>
          </cell>
        </row>
        <row r="911">
          <cell r="A911" t="str">
            <v>SAMAM802/U172/AN12RAHRXX</v>
          </cell>
          <cell r="B911">
            <v>116609</v>
          </cell>
        </row>
        <row r="912">
          <cell r="A912" t="str">
            <v>FLUMF802/E403/CR12RAHRXF</v>
          </cell>
          <cell r="B912">
            <v>11080</v>
          </cell>
        </row>
        <row r="913">
          <cell r="A913" t="str">
            <v>FLUME802/E403/CR12RAHRXE</v>
          </cell>
          <cell r="B913">
            <v>5430</v>
          </cell>
        </row>
        <row r="914">
          <cell r="A914" t="str">
            <v>MALIC802/U167/AN12RAHRXX</v>
          </cell>
          <cell r="B914">
            <v>229815</v>
          </cell>
        </row>
        <row r="915">
          <cell r="A915" t="str">
            <v>AXONE802/U205ZFO12RAHRXX</v>
          </cell>
          <cell r="B915">
            <v>110279.27</v>
          </cell>
        </row>
        <row r="916">
          <cell r="A916" t="str">
            <v>TWEAB802/U205PAN12RAHRXX</v>
          </cell>
          <cell r="B916">
            <v>48241</v>
          </cell>
        </row>
        <row r="917">
          <cell r="A917" t="str">
            <v>CARNA802/U205ZAN12RAHRXX</v>
          </cell>
          <cell r="B917">
            <v>13670.33</v>
          </cell>
        </row>
        <row r="918">
          <cell r="A918" t="str">
            <v>IBEFE802/U221/AN12RAHRXX</v>
          </cell>
          <cell r="B918">
            <v>245040</v>
          </cell>
        </row>
        <row r="919">
          <cell r="A919" t="str">
            <v>3MAOP802/U215/IS12RAHRXX</v>
          </cell>
          <cell r="B919">
            <v>160000</v>
          </cell>
        </row>
        <row r="920">
          <cell r="A920" t="str">
            <v>PREVE802/U218/AN12RAHRXX</v>
          </cell>
          <cell r="B920">
            <v>291216</v>
          </cell>
        </row>
        <row r="921">
          <cell r="A921" t="str">
            <v>CUDQ3802/E220/IS12RAHRXX</v>
          </cell>
          <cell r="B921">
            <v>291543</v>
          </cell>
        </row>
        <row r="922">
          <cell r="A922" t="str">
            <v>READX802/U210/AN12RAHRXX</v>
          </cell>
          <cell r="B922">
            <v>173326</v>
          </cell>
        </row>
        <row r="923">
          <cell r="A923" t="str">
            <v>ALIME802/U201/CR12RATRXX</v>
          </cell>
          <cell r="B923">
            <v>77683</v>
          </cell>
        </row>
        <row r="924">
          <cell r="A924" t="str">
            <v>EQPT1802/CERI/CG11RAHR02</v>
          </cell>
          <cell r="B924">
            <v>411274</v>
          </cell>
        </row>
        <row r="925">
          <cell r="A925" t="str">
            <v>EQPT1802/CERI /CR11RAHR03</v>
          </cell>
        </row>
        <row r="926">
          <cell r="A926" t="str">
            <v>ASTOP802/U160/AN12RAHRXX</v>
          </cell>
          <cell r="B926">
            <v>114814</v>
          </cell>
        </row>
        <row r="927">
          <cell r="A927" t="str">
            <v>SIMCA802/U167/VM12RAHRXX</v>
          </cell>
          <cell r="B927">
            <v>16722</v>
          </cell>
        </row>
        <row r="928">
          <cell r="A928" t="str">
            <v>BECOA802/U404/AN12RAHRXX</v>
          </cell>
          <cell r="B928">
            <v>102500</v>
          </cell>
        </row>
        <row r="929">
          <cell r="A929" t="str">
            <v>AORTE802/U2125FO12RAHRXX</v>
          </cell>
          <cell r="B929">
            <v>299433</v>
          </cell>
        </row>
        <row r="930">
          <cell r="A930" t="str">
            <v>OCADE802/U219/AN12RAHRXX</v>
          </cell>
          <cell r="B930">
            <v>138025</v>
          </cell>
        </row>
        <row r="931">
          <cell r="A931" t="str">
            <v>DIR12380/ADXX/MA12RATCXX</v>
          </cell>
          <cell r="B931">
            <v>0</v>
          </cell>
        </row>
        <row r="932">
          <cell r="A932" t="str">
            <v>CSUEX030/ADXX/AN12RATPXX</v>
          </cell>
          <cell r="B932">
            <v>0</v>
          </cell>
        </row>
        <row r="933">
          <cell r="A933" t="str">
            <v>CSURE030/ADXX/AN12RATPXX</v>
          </cell>
          <cell r="B933">
            <v>0</v>
          </cell>
        </row>
        <row r="934">
          <cell r="A934" t="str">
            <v>RUOCC030/ADXX/AN11RATPXX</v>
          </cell>
          <cell r="B934">
            <v>0</v>
          </cell>
        </row>
        <row r="935">
          <cell r="A935" t="str">
            <v>IMMCI802/U210/FO12RAHRXX</v>
          </cell>
          <cell r="B935">
            <v>208394</v>
          </cell>
        </row>
        <row r="936">
          <cell r="A936" t="str">
            <v>GAZRE030/ADXX/AN12RATPXX</v>
          </cell>
          <cell r="B936">
            <v>0</v>
          </cell>
        </row>
        <row r="937">
          <cell r="A937" t="str">
            <v>LUMAM040/ADXX/AN12RATPXX</v>
          </cell>
          <cell r="B937">
            <v>0</v>
          </cell>
        </row>
        <row r="938">
          <cell r="A938" t="str">
            <v>INGEN802/U2051FO12RAHRXX</v>
          </cell>
          <cell r="B938">
            <v>80000</v>
          </cell>
        </row>
        <row r="939">
          <cell r="A939" t="str">
            <v>MEDIH802/U223/CR12RAHRXX</v>
          </cell>
          <cell r="B939">
            <v>71404</v>
          </cell>
        </row>
        <row r="940">
          <cell r="A940" t="str">
            <v>OCEAN802/U172/FE12RAHRXX</v>
          </cell>
          <cell r="B940">
            <v>2300000</v>
          </cell>
        </row>
        <row r="941">
          <cell r="A941" t="str">
            <v>LECTO130/FIXX/CR12RATFXX</v>
          </cell>
          <cell r="B941">
            <v>10764</v>
          </cell>
        </row>
        <row r="942">
          <cell r="A942" t="str">
            <v>MAPIT802/U206/IA12RAHRXX</v>
          </cell>
          <cell r="B942">
            <v>120000</v>
          </cell>
        </row>
        <row r="943">
          <cell r="A943" t="str">
            <v>INV12802/U223/EI 12RAHXX</v>
          </cell>
          <cell r="B943">
            <v>126550</v>
          </cell>
        </row>
        <row r="944">
          <cell r="A944" t="str">
            <v>GEORG802/U2126FO12RAHRXX</v>
          </cell>
          <cell r="B944">
            <v>36000</v>
          </cell>
        </row>
        <row r="945">
          <cell r="A945" t="str">
            <v>BIBIP802/U160/AN12RAHRIA</v>
          </cell>
          <cell r="B945">
            <v>263120</v>
          </cell>
        </row>
        <row r="946">
          <cell r="A946" t="str">
            <v>DYSTR802/U2126AS12RAHRXX</v>
          </cell>
          <cell r="B946">
            <v>19000</v>
          </cell>
        </row>
        <row r="947">
          <cell r="A947" t="str">
            <v>GEDIM802/U404/AN12RAHRXX</v>
          </cell>
          <cell r="B947">
            <v>234000</v>
          </cell>
        </row>
        <row r="948">
          <cell r="A948" t="str">
            <v>OPTIM802/U219/AS12RAHRXX</v>
          </cell>
          <cell r="B948">
            <v>14340</v>
          </cell>
        </row>
        <row r="949">
          <cell r="A949" t="str">
            <v>PLURI802/U2126FO12RAHRXX</v>
          </cell>
          <cell r="B949">
            <v>80000</v>
          </cell>
        </row>
        <row r="950">
          <cell r="A950" t="str">
            <v>REGU2802/U219/FO12RAHRXX</v>
          </cell>
          <cell r="B950">
            <v>10000</v>
          </cell>
        </row>
        <row r="951">
          <cell r="A951" t="str">
            <v>ADEOS801/U148/AN12RAHR03</v>
          </cell>
          <cell r="B951">
            <v>73617</v>
          </cell>
        </row>
        <row r="952">
          <cell r="A952" t="str">
            <v>AD2P2802/U160/IA12RAHR02</v>
          </cell>
          <cell r="B952">
            <v>120000</v>
          </cell>
        </row>
        <row r="953">
          <cell r="A953" t="str">
            <v>SUPED802/U406/OR12RAHRIA</v>
          </cell>
          <cell r="B953">
            <v>120028</v>
          </cell>
        </row>
        <row r="954">
          <cell r="A954" t="str">
            <v>ROBOT802/U167/AN12RAHRIA</v>
          </cell>
          <cell r="B954">
            <v>393796.74</v>
          </cell>
        </row>
        <row r="955">
          <cell r="A955" t="str">
            <v>UNDER802/U2059AS12RAHR01</v>
          </cell>
          <cell r="B955">
            <v>35000</v>
          </cell>
        </row>
        <row r="956">
          <cell r="A956" t="str">
            <v>ANTIB02U/2054/AS12CVHRXX</v>
          </cell>
        </row>
        <row r="957">
          <cell r="A957" t="str">
            <v>FRANC802/U223/EI 12RAHRXX</v>
          </cell>
          <cell r="B957">
            <v>17000</v>
          </cell>
        </row>
        <row r="958">
          <cell r="A958" t="str">
            <v>DMBBX802/U208/AN12RAHRCN</v>
          </cell>
          <cell r="B958">
            <v>44223.95</v>
          </cell>
        </row>
        <row r="959">
          <cell r="A959" t="str">
            <v>TRANS802/U161/AN12RAHRXX</v>
          </cell>
          <cell r="B959">
            <v>158447</v>
          </cell>
        </row>
        <row r="960">
          <cell r="A960" t="str">
            <v>T189R022/TGTI/CR12RAHP02</v>
          </cell>
        </row>
        <row r="961">
          <cell r="A961" t="str">
            <v>CER12802/U405/OR12RAHRXX</v>
          </cell>
          <cell r="B961">
            <v>81118.3</v>
          </cell>
        </row>
        <row r="962">
          <cell r="A962" t="str">
            <v>INFEC802/U223/CR12RAHRXX</v>
          </cell>
          <cell r="B962">
            <v>2000000</v>
          </cell>
        </row>
        <row r="963">
          <cell r="A963" t="str">
            <v>CFQCU801/U148/MA12RAHRXX</v>
          </cell>
          <cell r="B963">
            <v>12500</v>
          </cell>
        </row>
        <row r="964">
          <cell r="A964" t="str">
            <v>BIOME802/U160/AN12RAHRXX</v>
          </cell>
          <cell r="B964">
            <v>341475</v>
          </cell>
        </row>
        <row r="965">
          <cell r="A965" t="str">
            <v>MIPAC802/U210/OR12RAHRXX</v>
          </cell>
          <cell r="B965">
            <v>45444</v>
          </cell>
        </row>
        <row r="966">
          <cell r="A966" t="str">
            <v>MIPAT802/U2122OR12RAHR02</v>
          </cell>
          <cell r="B966">
            <v>52178.21</v>
          </cell>
        </row>
        <row r="967">
          <cell r="A967" t="str">
            <v>GDMP2802/U2124AN12RAHRXX</v>
          </cell>
          <cell r="B967">
            <v>54496</v>
          </cell>
        </row>
        <row r="968">
          <cell r="A968" t="str">
            <v>7TAMI802/U204/AN12RAHRIA</v>
          </cell>
          <cell r="B968">
            <v>8000000</v>
          </cell>
        </row>
        <row r="969">
          <cell r="A969" t="str">
            <v>PHRAS802/U167/MA12RAHRXX</v>
          </cell>
          <cell r="B969">
            <v>150881.1</v>
          </cell>
        </row>
        <row r="970">
          <cell r="A970" t="str">
            <v>OPTIL802/E402/CR12RAHR11</v>
          </cell>
          <cell r="B970">
            <v>5121.25</v>
          </cell>
        </row>
        <row r="971">
          <cell r="A971" t="str">
            <v>DATAD802/U215/SP12RAHRXX</v>
          </cell>
          <cell r="B971">
            <v>352288</v>
          </cell>
        </row>
        <row r="972">
          <cell r="A972" t="str">
            <v>ISCAN802/U219/OR12RAHRXX</v>
          </cell>
          <cell r="B972">
            <v>288830</v>
          </cell>
        </row>
        <row r="973">
          <cell r="A973" t="str">
            <v>INHIB802/U223/OR12RAHRXX</v>
          </cell>
          <cell r="B973">
            <v>30000</v>
          </cell>
        </row>
        <row r="974">
          <cell r="A974" t="str">
            <v>AFM8X802/212C/AS12RAHRXX</v>
          </cell>
          <cell r="B974">
            <v>0</v>
          </cell>
        </row>
        <row r="975">
          <cell r="A975" t="str">
            <v>GLIOM802/U164/OR12RATRXX</v>
          </cell>
          <cell r="B975">
            <v>53000</v>
          </cell>
        </row>
        <row r="976">
          <cell r="A976" t="str">
            <v>SONIC980/CERI/OR12RATRXX</v>
          </cell>
          <cell r="B976">
            <v>30000</v>
          </cell>
        </row>
        <row r="977">
          <cell r="A977" t="str">
            <v>PORTA903/30AD/AN12RATPXX</v>
          </cell>
          <cell r="B977">
            <v>0</v>
          </cell>
        </row>
        <row r="978">
          <cell r="A978" t="str">
            <v>GPMBX802/E402/MA12RAHRXX</v>
          </cell>
          <cell r="B978">
            <v>84065.279999999999</v>
          </cell>
        </row>
        <row r="979">
          <cell r="A979" t="str">
            <v>SARSE802/U160/AN12RAHRXX</v>
          </cell>
          <cell r="B979">
            <v>271498</v>
          </cell>
        </row>
        <row r="980">
          <cell r="A980" t="str">
            <v>MARFA802/U2124OR12RAHRXX</v>
          </cell>
          <cell r="B980">
            <v>90000</v>
          </cell>
        </row>
        <row r="981">
          <cell r="A981" t="str">
            <v>EQPT1802/CERI/FE12RAHR04</v>
          </cell>
          <cell r="B981">
            <v>2385394</v>
          </cell>
        </row>
        <row r="982">
          <cell r="A982" t="str">
            <v>GRETA802/U169/AN12RAHRXX</v>
          </cell>
          <cell r="B982">
            <v>190841</v>
          </cell>
        </row>
        <row r="983">
          <cell r="A983" t="str">
            <v>PACXX802/E402/MA12RAHRXX</v>
          </cell>
          <cell r="B983">
            <v>19968</v>
          </cell>
        </row>
        <row r="984">
          <cell r="A984" t="str">
            <v>PALEO802/U201/CG12RAHRXX</v>
          </cell>
          <cell r="B984">
            <v>6477</v>
          </cell>
        </row>
        <row r="985">
          <cell r="A985" t="str">
            <v>PIEZO802/U2051AN12RAHRXX</v>
          </cell>
          <cell r="B985">
            <v>486803</v>
          </cell>
        </row>
        <row r="986">
          <cell r="A986" t="str">
            <v>ANTAR802/U2121AN12RAHRXX</v>
          </cell>
          <cell r="B986">
            <v>240000</v>
          </cell>
        </row>
        <row r="987">
          <cell r="A987" t="str">
            <v>DACNI802/U172/AN12RAHRXX</v>
          </cell>
          <cell r="B987">
            <v>15600</v>
          </cell>
        </row>
        <row r="988">
          <cell r="A988" t="str">
            <v>ASICS802/U172/AN12RAHRXX</v>
          </cell>
          <cell r="B988">
            <v>140607</v>
          </cell>
        </row>
        <row r="989">
          <cell r="A989" t="str">
            <v>AMSEXCA0/LA01/AM12RAHRXX</v>
          </cell>
        </row>
        <row r="990">
          <cell r="A990" t="str">
            <v>ARCHICA0/LA05/AM12RAHRXX</v>
          </cell>
        </row>
        <row r="991">
          <cell r="A991" t="str">
            <v>BLRIXCA0/LA06/AM12RAHRXX</v>
          </cell>
        </row>
        <row r="992">
          <cell r="A992" t="str">
            <v>INFORCA0/LA07/AM12RAHRXX</v>
          </cell>
        </row>
        <row r="993">
          <cell r="A993" t="str">
            <v>MEDXXCA0/LA02/AM12RAHRXX</v>
          </cell>
        </row>
        <row r="994">
          <cell r="A994" t="str">
            <v>OCEVUCA0/LA08/AM12RAHRXX</v>
          </cell>
        </row>
        <row r="995">
          <cell r="A995" t="str">
            <v>OTMEDCA0/LA04/AM12RAHRXX</v>
          </cell>
        </row>
        <row r="996">
          <cell r="A996" t="str">
            <v>SERENCA0/LA09/AM12RAHRXX</v>
          </cell>
        </row>
        <row r="997">
          <cell r="A997" t="str">
            <v>GOUVMCA0/PIGO/AM12RAHRXX</v>
          </cell>
        </row>
        <row r="998">
          <cell r="A998" t="str">
            <v>GOUVF//AM12RAHRXX</v>
          </cell>
        </row>
        <row r="999">
          <cell r="A999" t="str">
            <v>INCOM//AM12RAHRXX</v>
          </cell>
        </row>
        <row r="1000">
          <cell r="A1000" t="str">
            <v>PENIB938/80AD/MA12RAHRXX</v>
          </cell>
          <cell r="B1000">
            <v>0</v>
          </cell>
        </row>
        <row r="1001">
          <cell r="A1001" t="str">
            <v>PRIAM802/U209/IS12RAHRXX</v>
          </cell>
          <cell r="B1001">
            <v>7500</v>
          </cell>
        </row>
        <row r="1002">
          <cell r="A1002" t="str">
            <v>PHOTO802/U161/AN12RAHRXX</v>
          </cell>
          <cell r="B1002">
            <v>200720</v>
          </cell>
        </row>
        <row r="1003">
          <cell r="A1003" t="str">
            <v>THESE802/U172/VM12RAHRXX</v>
          </cell>
          <cell r="B1003">
            <v>30000</v>
          </cell>
        </row>
        <row r="1004">
          <cell r="A1004" t="str">
            <v>ANVBI802/U209/MA12RAHRXX</v>
          </cell>
          <cell r="B1004">
            <v>353401.96</v>
          </cell>
        </row>
        <row r="1005">
          <cell r="A1005" t="str">
            <v>RAVE1802/U160/CR12RAHR01</v>
          </cell>
          <cell r="B1005">
            <v>60000</v>
          </cell>
        </row>
        <row r="1006">
          <cell r="A1006" t="str">
            <v>RAVE2802/U203/CR12RAHR03</v>
          </cell>
          <cell r="B1006">
            <v>50000</v>
          </cell>
        </row>
        <row r="1007">
          <cell r="A1007" t="str">
            <v>IMFAG02U/2055/CR12RAHRXX</v>
          </cell>
          <cell r="B1007">
            <v>90000</v>
          </cell>
        </row>
        <row r="1008">
          <cell r="A1008" t="str">
            <v>IRISX802/U167/AN12RAHRXX</v>
          </cell>
          <cell r="B1008">
            <v>292777</v>
          </cell>
        </row>
        <row r="1009">
          <cell r="A1009" t="str">
            <v>L207Z020/TALU/AN12RAHP02</v>
          </cell>
          <cell r="B1009">
            <v>0</v>
          </cell>
        </row>
        <row r="1010">
          <cell r="A1010" t="str">
            <v>SINUS802/U167/AN12RAHRXX</v>
          </cell>
          <cell r="B1010">
            <v>146896</v>
          </cell>
        </row>
        <row r="1011">
          <cell r="A1011" t="str">
            <v>COREB802/GENO/IA12RAHRXX</v>
          </cell>
          <cell r="B1011">
            <v>24000</v>
          </cell>
        </row>
        <row r="1012">
          <cell r="A1012" t="str">
            <v>FLUME802/U404/CR12RAHRXE</v>
          </cell>
          <cell r="B1012">
            <v>5430</v>
          </cell>
        </row>
        <row r="1013">
          <cell r="A1013" t="str">
            <v>FLUMF802/U404/CR12RAHRXF</v>
          </cell>
          <cell r="B1013">
            <v>11080</v>
          </cell>
        </row>
        <row r="1014">
          <cell r="A1014" t="str">
            <v>FLI01802/U204/AN12RAHRIA</v>
          </cell>
          <cell r="B1014">
            <v>1210000</v>
          </cell>
        </row>
        <row r="1015">
          <cell r="A1015" t="str">
            <v>MOSAI803/U104/OR11CVHRXX</v>
          </cell>
          <cell r="B1015">
            <v>29991.5</v>
          </cell>
        </row>
        <row r="1016">
          <cell r="A1016" t="str">
            <v>FLI05DGG/LA08/AN12RAHRIA</v>
          </cell>
          <cell r="B1016">
            <v>300000</v>
          </cell>
        </row>
        <row r="1017">
          <cell r="A1017" t="str">
            <v>FLI02802/U213/AN12RAHRIA</v>
          </cell>
          <cell r="B1017">
            <v>1932000</v>
          </cell>
        </row>
        <row r="1018">
          <cell r="A1018" t="str">
            <v>FLI04802/U208/AN12RAHRIA</v>
          </cell>
          <cell r="B1018">
            <v>260000</v>
          </cell>
        </row>
        <row r="1019">
          <cell r="A1019" t="str">
            <v>MEDIH802/U223/FE12RAHRXX</v>
          </cell>
          <cell r="B1019">
            <v>71404.5</v>
          </cell>
        </row>
        <row r="1020">
          <cell r="A1020" t="str">
            <v>DYSAU802/U2059FO12RAHRXX</v>
          </cell>
          <cell r="B1020">
            <v>38213.97</v>
          </cell>
        </row>
        <row r="1021">
          <cell r="A1021" t="str">
            <v>INOV2801/U148/VM12AVHRXX</v>
          </cell>
          <cell r="B1021">
            <v>39550</v>
          </cell>
        </row>
        <row r="1022">
          <cell r="A1022" t="str">
            <v>INOV2801/U148/ME12AVHRXX</v>
          </cell>
          <cell r="B1022">
            <v>55000</v>
          </cell>
        </row>
        <row r="1023">
          <cell r="A1023" t="str">
            <v>CQ007801/E307/ME12CVHRXX</v>
          </cell>
          <cell r="B1023">
            <v>45000</v>
          </cell>
        </row>
        <row r="1024">
          <cell r="A1024" t="str">
            <v>CQ063801/E311/ME12CVHRXX</v>
          </cell>
          <cell r="B1024">
            <v>13000</v>
          </cell>
        </row>
        <row r="1025">
          <cell r="A1025" t="str">
            <v>CQ047801/U146/ME12CVHRXX</v>
          </cell>
          <cell r="B1025">
            <v>71000</v>
          </cell>
        </row>
        <row r="1026">
          <cell r="A1026" t="str">
            <v>IU011801/U317/ME12CVHRXX</v>
          </cell>
          <cell r="B1026">
            <v>20000</v>
          </cell>
        </row>
        <row r="1027">
          <cell r="A1027" t="str">
            <v>CQ035801/U317/ME12CVHRXX</v>
          </cell>
          <cell r="B1027">
            <v>64000</v>
          </cell>
        </row>
        <row r="1028">
          <cell r="A1028" t="str">
            <v>CQ034801/U316/ME12CVHRXX</v>
          </cell>
          <cell r="B1028">
            <v>12500</v>
          </cell>
        </row>
        <row r="1029">
          <cell r="A1029" t="str">
            <v>CQ031801/U313/ME12CVHRXX</v>
          </cell>
          <cell r="B1029">
            <v>28500</v>
          </cell>
        </row>
        <row r="1030">
          <cell r="A1030" t="str">
            <v>IU009803/U113/ME12CVHRXX</v>
          </cell>
          <cell r="B1030">
            <v>20000</v>
          </cell>
        </row>
        <row r="1031">
          <cell r="A1031" t="str">
            <v>IU001803/U113/ME12CVHRXX</v>
          </cell>
          <cell r="B1031">
            <v>20000</v>
          </cell>
        </row>
        <row r="1032">
          <cell r="A1032" t="str">
            <v>DILOH801/U329/AN12RAHRXX</v>
          </cell>
          <cell r="B1032">
            <v>7000000</v>
          </cell>
        </row>
        <row r="1033">
          <cell r="A1033" t="str">
            <v>CQ052801/U329/ME12CVHRXX</v>
          </cell>
          <cell r="B1033">
            <v>50000</v>
          </cell>
        </row>
        <row r="1034">
          <cell r="A1034" t="str">
            <v>AGORA801/U329/CR12RAHRX2</v>
          </cell>
          <cell r="B1034">
            <v>15000</v>
          </cell>
        </row>
        <row r="1035">
          <cell r="A1035" t="str">
            <v>AGORA801/U329/CR12RAHRX1</v>
          </cell>
          <cell r="B1035">
            <v>35000</v>
          </cell>
        </row>
        <row r="1036">
          <cell r="A1036" t="str">
            <v>CQ064801/U331/ME12CVHRXX</v>
          </cell>
          <cell r="B1036">
            <v>5000</v>
          </cell>
        </row>
        <row r="1037">
          <cell r="A1037" t="str">
            <v>CQ032801/U314/ME12CVHRXX</v>
          </cell>
          <cell r="B1037">
            <v>27500</v>
          </cell>
        </row>
        <row r="1038">
          <cell r="A1038" t="str">
            <v>CQ011801/D184/ME12CVHRXX</v>
          </cell>
          <cell r="B1038">
            <v>14711</v>
          </cell>
        </row>
        <row r="1039">
          <cell r="A1039" t="str">
            <v>CQ012801/D353/ME12CVHRXX</v>
          </cell>
          <cell r="B1039">
            <v>104570</v>
          </cell>
        </row>
        <row r="1040">
          <cell r="A1040" t="str">
            <v>CQ013801/D354/ME12CVHRXX</v>
          </cell>
          <cell r="B1040">
            <v>15800</v>
          </cell>
        </row>
        <row r="1041">
          <cell r="A1041" t="str">
            <v>CQ014801/D355/ME12CVHRXX</v>
          </cell>
          <cell r="B1041">
            <v>18173</v>
          </cell>
        </row>
        <row r="1042">
          <cell r="A1042" t="str">
            <v>CQ015801/D356/ME12CVHRXX</v>
          </cell>
          <cell r="B1042">
            <v>23373</v>
          </cell>
        </row>
        <row r="1043">
          <cell r="A1043" t="str">
            <v>CQ048801/U147/ME12CVHRXX</v>
          </cell>
          <cell r="B1043">
            <v>23000</v>
          </cell>
        </row>
        <row r="1044">
          <cell r="A1044" t="str">
            <v>CQ044801/U326/ME12CVHRXX</v>
          </cell>
          <cell r="B1044">
            <v>11000</v>
          </cell>
        </row>
        <row r="1045">
          <cell r="A1045" t="str">
            <v>IU016801/U138/ME12CVHRXX</v>
          </cell>
          <cell r="B1045">
            <v>20000</v>
          </cell>
        </row>
        <row r="1046">
          <cell r="A1046" t="str">
            <v>IU008801/U138/ME12CVHRXX</v>
          </cell>
          <cell r="B1046">
            <v>11434</v>
          </cell>
        </row>
        <row r="1047">
          <cell r="A1047" t="str">
            <v>CQ023801/U138/ME12CVHRXX</v>
          </cell>
          <cell r="B1047">
            <v>216000</v>
          </cell>
        </row>
        <row r="1048">
          <cell r="A1048" t="str">
            <v>ADACN801/U138/AN12RAHRXX</v>
          </cell>
          <cell r="B1048">
            <v>35360</v>
          </cell>
        </row>
        <row r="1049">
          <cell r="A1049" t="str">
            <v>CQ026801/U141/ME12CVHRXX</v>
          </cell>
          <cell r="B1049">
            <v>150000</v>
          </cell>
        </row>
        <row r="1050">
          <cell r="A1050" t="str">
            <v>CQ040801/U322/ME12CVHRXX</v>
          </cell>
          <cell r="B1050">
            <v>37000</v>
          </cell>
        </row>
        <row r="1051">
          <cell r="A1051" t="str">
            <v>CQ016801/F150/ME12CVHRXX</v>
          </cell>
          <cell r="B1051">
            <v>17612</v>
          </cell>
        </row>
        <row r="1052">
          <cell r="A1052" t="str">
            <v>CQ050801/U327/ME12CVHRXX</v>
          </cell>
          <cell r="B1052">
            <v>21000</v>
          </cell>
        </row>
        <row r="1053">
          <cell r="A1053" t="str">
            <v>CQ033801/U315/ME12CVHRXX</v>
          </cell>
          <cell r="B1053">
            <v>28500</v>
          </cell>
        </row>
        <row r="1054">
          <cell r="A1054" t="str">
            <v>CQ037801/U319/ME12CVHRXX</v>
          </cell>
        </row>
        <row r="1055">
          <cell r="A1055" t="str">
            <v>CQ027801/U142/ME12CVHRXX</v>
          </cell>
          <cell r="B1055">
            <v>110000</v>
          </cell>
        </row>
        <row r="1056">
          <cell r="A1056" t="str">
            <v>CQ029801/U144/ME12CVHRXX</v>
          </cell>
          <cell r="B1056">
            <v>204500</v>
          </cell>
        </row>
        <row r="1057">
          <cell r="A1057" t="str">
            <v>CQ038801/U320/ME12CVHRXX</v>
          </cell>
          <cell r="B1057">
            <v>39500</v>
          </cell>
        </row>
        <row r="1058">
          <cell r="A1058" t="str">
            <v>IU015801/U143/ME12CVHRXX</v>
          </cell>
          <cell r="B1058">
            <v>20000</v>
          </cell>
        </row>
        <row r="1059">
          <cell r="A1059" t="str">
            <v>CQ028801/U143/ME12CVHRXX</v>
          </cell>
          <cell r="B1059">
            <v>150000</v>
          </cell>
        </row>
        <row r="1060">
          <cell r="A1060" t="str">
            <v>CQ039801/U321/ME12CVHRXX</v>
          </cell>
          <cell r="B1060">
            <v>87500</v>
          </cell>
        </row>
        <row r="1061">
          <cell r="A1061" t="str">
            <v>CQ036801/U318/ME12CVHRXX</v>
          </cell>
          <cell r="B1061">
            <v>31500</v>
          </cell>
        </row>
        <row r="1062">
          <cell r="A1062" t="str">
            <v>CQ022801/U137/ME12CVHRXX</v>
          </cell>
          <cell r="B1062">
            <v>51500</v>
          </cell>
        </row>
        <row r="1063">
          <cell r="A1063" t="str">
            <v>BERRE801/U137/AS12CVHRXX</v>
          </cell>
          <cell r="B1063">
            <v>42391.3</v>
          </cell>
        </row>
        <row r="1064">
          <cell r="A1064" t="str">
            <v>2013Y801/U137/FE12RAHRXX</v>
          </cell>
          <cell r="B1064">
            <v>69500</v>
          </cell>
        </row>
        <row r="1065">
          <cell r="A1065" t="str">
            <v>2013Y801/U137/CR12RAHRXX</v>
          </cell>
          <cell r="B1065">
            <v>69500</v>
          </cell>
        </row>
        <row r="1066">
          <cell r="A1066" t="str">
            <v>IU010801/E301/ME12CVHRXX</v>
          </cell>
          <cell r="B1066">
            <v>20000</v>
          </cell>
        </row>
        <row r="1067">
          <cell r="A1067" t="str">
            <v>CQ003801/E303/ME12CVHRXX</v>
          </cell>
          <cell r="B1067">
            <v>152500</v>
          </cell>
        </row>
        <row r="1068">
          <cell r="A1068" t="str">
            <v>SNIFF803/U133/EU12RAHRXX</v>
          </cell>
          <cell r="B1068">
            <v>467381</v>
          </cell>
        </row>
        <row r="1069">
          <cell r="A1069" t="str">
            <v>CQ049801/U148/ME12CVHRXX</v>
          </cell>
          <cell r="B1069">
            <v>34000</v>
          </cell>
        </row>
        <row r="1070">
          <cell r="A1070" t="str">
            <v>CQ021801/U136/ME12CVHRXX</v>
          </cell>
          <cell r="B1070">
            <v>247500</v>
          </cell>
        </row>
        <row r="1071">
          <cell r="A1071" t="str">
            <v>IU013801/U325/ME12CVHRXX</v>
          </cell>
          <cell r="B1071">
            <v>20000</v>
          </cell>
        </row>
        <row r="1072">
          <cell r="A1072" t="str">
            <v>CQ043801/U325/ME12CVHRXX</v>
          </cell>
          <cell r="B1072">
            <v>57000</v>
          </cell>
        </row>
        <row r="1073">
          <cell r="A1073" t="str">
            <v>CQ008801/E308/ME12CVHRXX</v>
          </cell>
          <cell r="B1073">
            <v>22000</v>
          </cell>
        </row>
        <row r="1074">
          <cell r="A1074" t="str">
            <v>VILPA801/U133/VM12CVHRXX</v>
          </cell>
          <cell r="B1074">
            <v>37404.43</v>
          </cell>
        </row>
        <row r="1075">
          <cell r="A1075" t="str">
            <v>IU006801/U133/ME12CVHRXX</v>
          </cell>
          <cell r="B1075">
            <v>20000</v>
          </cell>
        </row>
        <row r="1076">
          <cell r="A1076" t="str">
            <v>ILOTS801/U133/AD12RAHRXX</v>
          </cell>
          <cell r="B1076">
            <v>35000</v>
          </cell>
        </row>
        <row r="1077">
          <cell r="A1077" t="str">
            <v>CQ018801/U133/ME12CVHRXX</v>
          </cell>
          <cell r="B1077">
            <v>59500</v>
          </cell>
        </row>
        <row r="1078">
          <cell r="A1078" t="str">
            <v>IU014801/U312/ME12CVHRXX</v>
          </cell>
          <cell r="B1078">
            <v>20000</v>
          </cell>
        </row>
        <row r="1079">
          <cell r="A1079" t="str">
            <v>CQ030801/U312/ME12CVHRXX</v>
          </cell>
          <cell r="B1079">
            <v>104000</v>
          </cell>
        </row>
        <row r="1080">
          <cell r="A1080" t="str">
            <v>CQ010801/E310/ME12CVHRXX</v>
          </cell>
          <cell r="B1080">
            <v>13000</v>
          </cell>
        </row>
        <row r="1081">
          <cell r="A1081" t="str">
            <v>CQ053802/U172/ME12CVHRXX</v>
          </cell>
          <cell r="B1081">
            <v>34705</v>
          </cell>
        </row>
        <row r="1082">
          <cell r="A1082" t="str">
            <v>CQ025801/U140/ME12CVHRXX</v>
          </cell>
          <cell r="B1082">
            <v>77000</v>
          </cell>
        </row>
        <row r="1083">
          <cell r="A1083" t="str">
            <v>CQ045801/U330/ME12CVHRXX</v>
          </cell>
          <cell r="B1083">
            <v>50000</v>
          </cell>
        </row>
        <row r="1084">
          <cell r="A1084" t="str">
            <v>CQ051801/U328/ME12CVHRXX</v>
          </cell>
          <cell r="B1084">
            <v>100000</v>
          </cell>
        </row>
        <row r="1085">
          <cell r="A1085" t="str">
            <v>CQ019801/U134/ME12CVHRXX</v>
          </cell>
          <cell r="B1085">
            <v>23818.76</v>
          </cell>
        </row>
        <row r="1086">
          <cell r="A1086" t="str">
            <v>CQDSC801/U139/ME12CVHRE4</v>
          </cell>
          <cell r="B1086">
            <v>8155</v>
          </cell>
        </row>
        <row r="1087">
          <cell r="A1087" t="str">
            <v>CQ017801/F153/ME12CVHRXX</v>
          </cell>
          <cell r="B1087">
            <v>35000</v>
          </cell>
        </row>
        <row r="1088">
          <cell r="A1088" t="str">
            <v>IU012801/E309/ME12CVHRXX</v>
          </cell>
          <cell r="B1088">
            <v>15245</v>
          </cell>
        </row>
        <row r="1089">
          <cell r="A1089" t="str">
            <v>IU002801/E309/ME12CVHRXX</v>
          </cell>
          <cell r="B1089">
            <v>11434</v>
          </cell>
        </row>
        <row r="1090">
          <cell r="A1090" t="str">
            <v>CQ009801/E309/ME12CVHRXX</v>
          </cell>
          <cell r="B1090">
            <v>40000</v>
          </cell>
        </row>
        <row r="1091">
          <cell r="A1091" t="str">
            <v>CQ065800/U149/ME12CVHRC1</v>
          </cell>
          <cell r="B1091">
            <v>205000</v>
          </cell>
        </row>
        <row r="1092">
          <cell r="A1092" t="str">
            <v>CQ042801/U324/ME12CVHRXX</v>
          </cell>
          <cell r="B1092">
            <v>40000</v>
          </cell>
        </row>
        <row r="1093">
          <cell r="A1093" t="str">
            <v>IU005801/U323/ME12CVHRXX</v>
          </cell>
          <cell r="B1093">
            <v>11434</v>
          </cell>
        </row>
        <row r="1094">
          <cell r="A1094" t="str">
            <v>IU004801/U323/ME12CVHRXX</v>
          </cell>
          <cell r="B1094">
            <v>20000</v>
          </cell>
        </row>
        <row r="1095">
          <cell r="A1095" t="str">
            <v>IU003801/U323/ME12CVHRXX</v>
          </cell>
          <cell r="B1095">
            <v>15245</v>
          </cell>
        </row>
        <row r="1096">
          <cell r="A1096" t="str">
            <v>CQ041801/U323/ME12CVHRXX</v>
          </cell>
          <cell r="B1096">
            <v>89000</v>
          </cell>
        </row>
        <row r="1097">
          <cell r="A1097" t="str">
            <v>CQ020801/U135/ME12CVHRXX</v>
          </cell>
          <cell r="B1097">
            <v>28000</v>
          </cell>
        </row>
        <row r="1098">
          <cell r="A1098" t="str">
            <v>CQ046801/U145/ME12CVHRXX</v>
          </cell>
          <cell r="B1098">
            <v>4765</v>
          </cell>
        </row>
        <row r="1099">
          <cell r="A1099" t="str">
            <v>AERM1803/U105/AN12RAHRXX</v>
          </cell>
          <cell r="B1099">
            <v>109042</v>
          </cell>
        </row>
        <row r="1100">
          <cell r="A1100" t="str">
            <v>IMAPI803/U128/AN11RAHRXX</v>
          </cell>
          <cell r="B1100">
            <v>228996</v>
          </cell>
        </row>
        <row r="1101">
          <cell r="A1101" t="str">
            <v>KRONO803/U128/SP12CVHRXX</v>
          </cell>
          <cell r="B1101">
            <v>0</v>
          </cell>
        </row>
        <row r="1102">
          <cell r="A1102" t="str">
            <v>MAGEL803/U109/MA12RAHRXX</v>
          </cell>
          <cell r="B1102">
            <v>1050124</v>
          </cell>
        </row>
        <row r="1103">
          <cell r="A1103" t="str">
            <v>CHOUK803/U109/SP12CVHRCI</v>
          </cell>
          <cell r="B1103">
            <v>21000</v>
          </cell>
        </row>
        <row r="1104">
          <cell r="A1104" t="str">
            <v>JONCH803/U109/SP12CVHRCI</v>
          </cell>
          <cell r="B1104">
            <v>3000</v>
          </cell>
        </row>
        <row r="1105">
          <cell r="A1105" t="str">
            <v>QUIDE803/U109/SP12CVHRCI</v>
          </cell>
          <cell r="B1105">
            <v>21000</v>
          </cell>
        </row>
        <row r="1106">
          <cell r="A1106" t="str">
            <v>AERM3803/U113/OA12RAHRXX</v>
          </cell>
          <cell r="B1106">
            <v>17051</v>
          </cell>
        </row>
        <row r="1107">
          <cell r="A1107" t="str">
            <v>GEVOC803/U105/CR12RAHRXX</v>
          </cell>
          <cell r="B1107">
            <v>45000</v>
          </cell>
        </row>
        <row r="1108">
          <cell r="A1108" t="str">
            <v>NANOI801/U137/OR12RAHRXX</v>
          </cell>
        </row>
        <row r="1109">
          <cell r="A1109" t="str">
            <v>HOSMA802/U405/MA12CVHRXX</v>
          </cell>
          <cell r="B1109">
            <v>11039.98</v>
          </cell>
        </row>
        <row r="1110">
          <cell r="A1110" t="str">
            <v>REBUF803/U129/SP12CVHRCI</v>
          </cell>
          <cell r="B1110">
            <v>27000</v>
          </cell>
        </row>
        <row r="1111">
          <cell r="A1111" t="str">
            <v>CARMO803/U129/SP12CVHRCI</v>
          </cell>
          <cell r="B1111">
            <v>21000</v>
          </cell>
        </row>
        <row r="1112">
          <cell r="A1112" t="str">
            <v>SONDE803/U129/ME12CVHRXX</v>
          </cell>
          <cell r="B1112">
            <v>120000</v>
          </cell>
        </row>
        <row r="1113">
          <cell r="A1113" t="str">
            <v>CQ129803/U129/ME12CVHRXX</v>
          </cell>
        </row>
        <row r="1114">
          <cell r="A1114" t="str">
            <v>MAGEI803/U129/MA12RAHRXX</v>
          </cell>
          <cell r="B1114">
            <v>2205541.44</v>
          </cell>
        </row>
        <row r="1115">
          <cell r="A1115" t="str">
            <v>MIMOS803/U129/AN12RAHRXX</v>
          </cell>
          <cell r="B1115">
            <v>146164</v>
          </cell>
        </row>
        <row r="1116">
          <cell r="A1116" t="str">
            <v>CQAST803/U129/ME12CVHRXX</v>
          </cell>
          <cell r="B1116">
            <v>3657</v>
          </cell>
        </row>
        <row r="1117">
          <cell r="A1117" t="str">
            <v>SFUMA803/U129/MF12RAHRXX</v>
          </cell>
          <cell r="B1117">
            <v>302300</v>
          </cell>
        </row>
        <row r="1118">
          <cell r="A1118" t="str">
            <v>TANDO803/U129/AN12RAHRXX</v>
          </cell>
          <cell r="B1118">
            <v>101560</v>
          </cell>
        </row>
        <row r="1119">
          <cell r="A1119" t="str">
            <v>GOINV803/E460/IS12RAHRXX</v>
          </cell>
          <cell r="B1119">
            <v>149030</v>
          </cell>
        </row>
        <row r="1120">
          <cell r="A1120" t="str">
            <v>BERTO803/E460/MA12RAHRXX</v>
          </cell>
          <cell r="B1120">
            <v>110000</v>
          </cell>
        </row>
        <row r="1121">
          <cell r="A1121" t="str">
            <v>FFFCR803/E460/AS12CVHRXX</v>
          </cell>
          <cell r="B1121">
            <v>30000</v>
          </cell>
        </row>
        <row r="1122">
          <cell r="A1122" t="str">
            <v>CIGRE803/E460/AS12CVHRXX</v>
          </cell>
          <cell r="B1122">
            <v>10000</v>
          </cell>
        </row>
        <row r="1123">
          <cell r="A1123" t="str">
            <v>COCOT803/F116/AN12RAHRXX</v>
          </cell>
          <cell r="B1123">
            <v>155999</v>
          </cell>
        </row>
        <row r="1124">
          <cell r="A1124" t="str">
            <v>BIOSE803/U130/MF12RAHRXX</v>
          </cell>
          <cell r="B1124">
            <v>96560</v>
          </cell>
        </row>
        <row r="1125">
          <cell r="A1125" t="str">
            <v>BIOSE803/U130/MF12RAHRXX</v>
          </cell>
          <cell r="B1125">
            <v>122500</v>
          </cell>
        </row>
        <row r="1126">
          <cell r="A1126" t="str">
            <v>METE2803/U133/OR12RAHRXX</v>
          </cell>
          <cell r="B1126">
            <v>94457</v>
          </cell>
        </row>
        <row r="1127">
          <cell r="A1127" t="str">
            <v>ALTLI803/E316/FO12RAHRXX</v>
          </cell>
          <cell r="B1127">
            <v>50372.67</v>
          </cell>
        </row>
        <row r="1128">
          <cell r="A1128" t="str">
            <v>EFS12802/U201/OR12CVHRXX</v>
          </cell>
          <cell r="B1128">
            <v>30000</v>
          </cell>
        </row>
        <row r="1129">
          <cell r="A1129" t="str">
            <v>SEREN803/U105/LA12CVHRXX</v>
          </cell>
          <cell r="B1129">
            <v>15450</v>
          </cell>
        </row>
        <row r="1130">
          <cell r="A1130" t="str">
            <v>GEVOC803/U105/CR12AVHRXX</v>
          </cell>
          <cell r="B1130">
            <v>45000</v>
          </cell>
        </row>
        <row r="1131">
          <cell r="A1131" t="str">
            <v>ALTER803/U105/CR12RAHRXX</v>
          </cell>
          <cell r="B1131">
            <v>167914</v>
          </cell>
        </row>
        <row r="1132">
          <cell r="A1132" t="str">
            <v>SEAPR803/U105/AN12RAHRXX</v>
          </cell>
          <cell r="B1132">
            <v>102900</v>
          </cell>
        </row>
        <row r="1133">
          <cell r="A1133" t="str">
            <v>GAMMA803/U105/AN12RAHRXX</v>
          </cell>
          <cell r="B1133">
            <v>15392</v>
          </cell>
        </row>
        <row r="1134">
          <cell r="A1134" t="str">
            <v>PHYTO803/U105/SP12CVHRXX</v>
          </cell>
          <cell r="B1134">
            <v>7525.0836120401336</v>
          </cell>
        </row>
        <row r="1135">
          <cell r="A1135" t="str">
            <v>DREAL803/U105/MA12RAHRXX</v>
          </cell>
          <cell r="B1135">
            <v>30000</v>
          </cell>
        </row>
        <row r="1136">
          <cell r="A1136" t="str">
            <v>NANOD803/U105/AN12RAHRXX</v>
          </cell>
          <cell r="B1136">
            <v>72488</v>
          </cell>
        </row>
        <row r="1137">
          <cell r="A1137" t="str">
            <v>CASDA803/U105/MA12CVHRXX</v>
          </cell>
          <cell r="B1137">
            <v>13844</v>
          </cell>
        </row>
        <row r="1138">
          <cell r="A1138" t="str">
            <v>AERM4803/U105/OA12RAHRXX</v>
          </cell>
          <cell r="B1138">
            <v>46473</v>
          </cell>
        </row>
        <row r="1139">
          <cell r="A1139" t="str">
            <v>AERMC803/U105/OA12RAHRXX</v>
          </cell>
          <cell r="B1139">
            <v>16972</v>
          </cell>
        </row>
        <row r="1140">
          <cell r="A1140" t="str">
            <v>PNRVD803/U105/OA12RAHRXX</v>
          </cell>
          <cell r="B1140">
            <v>5574.37</v>
          </cell>
        </row>
        <row r="1141">
          <cell r="A1141" t="str">
            <v>SECPR803/U105/AN12RAHRXX</v>
          </cell>
          <cell r="B1141">
            <v>379923</v>
          </cell>
        </row>
        <row r="1142">
          <cell r="A1142" t="str">
            <v>CARN2803/ICS2/AN12RAHRXX</v>
          </cell>
          <cell r="B1142">
            <v>487701</v>
          </cell>
        </row>
        <row r="1143">
          <cell r="A1143" t="str">
            <v>ADWAS803/U130/MA12RAHRXX</v>
          </cell>
          <cell r="B1143">
            <v>132200</v>
          </cell>
        </row>
        <row r="1144">
          <cell r="A1144" t="str">
            <v>ADWAS803/U130/CG14AVMRXX</v>
          </cell>
          <cell r="B1144">
            <v>70000</v>
          </cell>
        </row>
        <row r="1145">
          <cell r="A1145" t="str">
            <v>ENGEL803/U130/AV12CVHRXX</v>
          </cell>
          <cell r="B1145">
            <v>4500</v>
          </cell>
        </row>
        <row r="1146">
          <cell r="A1146" t="str">
            <v>HELIO803/U130/SP12CVHRXX</v>
          </cell>
          <cell r="B1146">
            <v>67200</v>
          </cell>
        </row>
        <row r="1147">
          <cell r="A1147" t="str">
            <v>SANOF803/U130/SP11CVHRXX</v>
          </cell>
          <cell r="B1147">
            <v>200000</v>
          </cell>
        </row>
        <row r="1148">
          <cell r="A1148" t="str">
            <v>SFUMA803/U129/MF12RAHRXX</v>
          </cell>
          <cell r="B1148">
            <v>150000</v>
          </cell>
        </row>
        <row r="1149">
          <cell r="A1149" t="str">
            <v>AFMDO800/ADBD/OR12CVHRXX</v>
          </cell>
        </row>
        <row r="1150">
          <cell r="A1150" t="str">
            <v>ANRSD800/ADBD/OR12CVHRXX</v>
          </cell>
        </row>
        <row r="1151">
          <cell r="A1151" t="str">
            <v>ARCDO800/ADBD/OR12CVHRXX</v>
          </cell>
        </row>
        <row r="1152">
          <cell r="A1152" t="str">
            <v>ARCDU802/U210/AS12CVHRXX</v>
          </cell>
        </row>
        <row r="1153">
          <cell r="A1153" t="str">
            <v>ARTHD800/ADBD/OR12CVHRXX</v>
          </cell>
        </row>
        <row r="1154">
          <cell r="A1154" t="str">
            <v>BIMAG802/U204/FO12CVHRXX</v>
          </cell>
          <cell r="B1154">
            <v>100000</v>
          </cell>
        </row>
        <row r="1155">
          <cell r="A1155" t="str">
            <v>CDCXX802/U404/OA12CVHRXX</v>
          </cell>
          <cell r="B1155">
            <v>8361.2000000000007</v>
          </cell>
        </row>
        <row r="1156">
          <cell r="A1156" t="str">
            <v>CDFDF802/U210/FO12CVHRXX</v>
          </cell>
          <cell r="B1156">
            <v>90000</v>
          </cell>
        </row>
        <row r="1157">
          <cell r="A1157" t="str">
            <v>CFQCU802/U118/MA12CVHRXX</v>
          </cell>
          <cell r="B1157">
            <v>15000</v>
          </cell>
        </row>
        <row r="1158">
          <cell r="A1158" t="str">
            <v>CHVAL802/U202/IS12CVHRXX</v>
          </cell>
          <cell r="B1158">
            <v>39537</v>
          </cell>
        </row>
        <row r="1159">
          <cell r="A1159" t="str">
            <v>CHVIA802/U170/CN12CVHRXX</v>
          </cell>
        </row>
        <row r="1160">
          <cell r="A1160" t="str">
            <v>CLUSX802/E802/MF12CVHRXX</v>
          </cell>
          <cell r="B1160">
            <v>5121.25</v>
          </cell>
        </row>
        <row r="1161">
          <cell r="A1161" t="str">
            <v>CNES1802/U208/OR12CVHRXX</v>
          </cell>
        </row>
        <row r="1162">
          <cell r="A1162" t="str">
            <v>CO026802/U206/AM12CVHRXX</v>
          </cell>
        </row>
        <row r="1163">
          <cell r="A1163" t="str">
            <v>CO41A802/U169/MF12CVHRXX</v>
          </cell>
          <cell r="B1163">
            <v>10000</v>
          </cell>
        </row>
        <row r="1164">
          <cell r="A1164" t="str">
            <v>CODOC802/00AD/ME12CVHRXX</v>
          </cell>
        </row>
        <row r="1165">
          <cell r="A1165" t="str">
            <v>CQ001802/U219/ME12CVHRXX</v>
          </cell>
          <cell r="B1165">
            <v>0</v>
          </cell>
        </row>
        <row r="1166">
          <cell r="A1166" t="str">
            <v>CQ002802/E220/ME12CVHRXX</v>
          </cell>
          <cell r="B1166">
            <v>125000</v>
          </cell>
        </row>
        <row r="1167">
          <cell r="A1167" t="str">
            <v>CQ003802/U168/ME12CVHRXX</v>
          </cell>
        </row>
        <row r="1168">
          <cell r="A1168" t="str">
            <v>CQ004802/U216/ME12CVHRXX</v>
          </cell>
          <cell r="B1168">
            <v>147500</v>
          </cell>
        </row>
        <row r="1169">
          <cell r="A1169" t="str">
            <v>CQ005802/E330/ME12CVHRXX</v>
          </cell>
          <cell r="B1169">
            <v>18000</v>
          </cell>
        </row>
        <row r="1170">
          <cell r="A1170" t="str">
            <v>CQ006802/U204/ME12CVHRXX</v>
          </cell>
        </row>
        <row r="1171">
          <cell r="A1171" t="str">
            <v>CQ007802/U167/ME12CVHRXX</v>
          </cell>
        </row>
        <row r="1172">
          <cell r="A1172" t="str">
            <v>CQ008802/U202/ME12CVHRXX</v>
          </cell>
        </row>
        <row r="1173">
          <cell r="A1173" t="str">
            <v>CQ009802/U203/ME12CVHRXX</v>
          </cell>
        </row>
        <row r="1174">
          <cell r="A1174" t="str">
            <v>CQ010802/U160/ME12CVHRXX</v>
          </cell>
          <cell r="B1174">
            <v>87059</v>
          </cell>
        </row>
        <row r="1175">
          <cell r="A1175" t="str">
            <v>CQ011802/U208/ME12CVHRXX</v>
          </cell>
          <cell r="B1175">
            <v>74000</v>
          </cell>
        </row>
        <row r="1176">
          <cell r="A1176" t="str">
            <v>CQ012802/U165/ME12CVHRXX</v>
          </cell>
        </row>
        <row r="1177">
          <cell r="A1177" t="str">
            <v>CQ013802/U209/ME12CVHRXX</v>
          </cell>
        </row>
        <row r="1178">
          <cell r="A1178" t="str">
            <v>CQ014802/U222/ME12CVHRXX</v>
          </cell>
        </row>
        <row r="1179">
          <cell r="A1179" t="str">
            <v>CQ015802/U171/ME12CVHRXX</v>
          </cell>
        </row>
        <row r="1180">
          <cell r="A1180" t="str">
            <v>CQ016802/U211/ME12CVHRXX</v>
          </cell>
        </row>
        <row r="1181">
          <cell r="A1181" t="str">
            <v>CQ017802/U210/ME12CVHRXX</v>
          </cell>
        </row>
        <row r="1182">
          <cell r="A1182" t="str">
            <v>CQ018802/E402/ME12CVHRXX</v>
          </cell>
          <cell r="B1182">
            <v>31544</v>
          </cell>
        </row>
        <row r="1183">
          <cell r="A1183" t="str">
            <v>CQ019802/U404/ME12CVHRXX</v>
          </cell>
        </row>
        <row r="1184">
          <cell r="A1184" t="str">
            <v>CQ020802/U207/ME12CVHRXX</v>
          </cell>
        </row>
        <row r="1185">
          <cell r="A1185" t="str">
            <v>CQ021802/U118/ME12CVHRXX</v>
          </cell>
          <cell r="B1185">
            <v>292118</v>
          </cell>
        </row>
        <row r="1186">
          <cell r="A1186" t="str">
            <v>CQ022802/U161/ME12CVHRXX</v>
          </cell>
          <cell r="B1186">
            <v>55294</v>
          </cell>
        </row>
        <row r="1187">
          <cell r="A1187" t="str">
            <v>CQ023802/U218/ME12CVHRXX</v>
          </cell>
        </row>
        <row r="1188">
          <cell r="A1188" t="str">
            <v>CQ025802/U212/ME12CVHRXX</v>
          </cell>
        </row>
        <row r="1189">
          <cell r="A1189" t="str">
            <v>CQ027802/U163/ME12CVHRXX</v>
          </cell>
        </row>
        <row r="1190">
          <cell r="A1190" t="str">
            <v>CQ028802/U213/ME12CVHRXX</v>
          </cell>
          <cell r="B1190">
            <v>0</v>
          </cell>
        </row>
        <row r="1191">
          <cell r="A1191" t="str">
            <v>CQ029802/U405/ME12CVHRXX</v>
          </cell>
        </row>
        <row r="1192">
          <cell r="A1192" t="str">
            <v>CQ030802/U406/ME12CVHRXX</v>
          </cell>
        </row>
        <row r="1193">
          <cell r="A1193" t="str">
            <v>CQ032802/U173/ME12CVHRXX</v>
          </cell>
        </row>
        <row r="1194">
          <cell r="A1194" t="str">
            <v>CQ033802/U221/ME12CVHRXX</v>
          </cell>
        </row>
        <row r="1195">
          <cell r="A1195" t="str">
            <v>CQ034802/U215/ME12CVHRXX</v>
          </cell>
        </row>
        <row r="1196">
          <cell r="A1196" t="str">
            <v>CQ035802/U223/ME12CVHRXX</v>
          </cell>
        </row>
        <row r="1197">
          <cell r="A1197" t="str">
            <v>CQ036802/U214/ME12CVHRXX</v>
          </cell>
        </row>
        <row r="1198">
          <cell r="A1198" t="str">
            <v>CQ037802/U164/ME12CVHRXX</v>
          </cell>
          <cell r="B1198">
            <v>1250000</v>
          </cell>
        </row>
        <row r="1199">
          <cell r="A1199" t="str">
            <v>CQ038802/U172/ME12CVHRXX</v>
          </cell>
        </row>
        <row r="1200">
          <cell r="A1200" t="str">
            <v>CQ039802/U201/ME12CVHRXX</v>
          </cell>
          <cell r="B1200">
            <v>96500</v>
          </cell>
        </row>
        <row r="1201">
          <cell r="A1201" t="str">
            <v>CQ040802/U170/ME12CVHRXX</v>
          </cell>
        </row>
        <row r="1202">
          <cell r="A1202" t="str">
            <v>CQ041802/U169/ME12CVHRXX</v>
          </cell>
        </row>
        <row r="1203">
          <cell r="A1203" t="str">
            <v>CQ042802/E217/ME12CVHRXX</v>
          </cell>
          <cell r="B1203">
            <v>16000</v>
          </cell>
        </row>
        <row r="1204">
          <cell r="A1204" t="str">
            <v>CQ043802/U162/ME12CVHRXX</v>
          </cell>
          <cell r="B1204">
            <v>204353</v>
          </cell>
        </row>
        <row r="1205">
          <cell r="A1205" t="str">
            <v>CQ044802/E331/ME12CVHRXX</v>
          </cell>
          <cell r="B1205">
            <v>3809</v>
          </cell>
        </row>
        <row r="1206">
          <cell r="A1206" t="str">
            <v>CQ045802/U149/ME12CVHRXX</v>
          </cell>
          <cell r="B1206">
            <v>30000</v>
          </cell>
        </row>
        <row r="1207">
          <cell r="A1207" t="str">
            <v>CQ046802/D372/ME12CVHRXX</v>
          </cell>
          <cell r="B1207">
            <v>35250</v>
          </cell>
        </row>
        <row r="1208">
          <cell r="A1208" t="str">
            <v>CQ047802/D643/ME12CVHRXX</v>
          </cell>
          <cell r="B1208">
            <v>21000</v>
          </cell>
        </row>
        <row r="1209">
          <cell r="A1209" t="str">
            <v>CQ048802/D352/ME12CVHRXX</v>
          </cell>
          <cell r="B1209">
            <v>25500</v>
          </cell>
        </row>
        <row r="1210">
          <cell r="A1210" t="str">
            <v>CQ049802/D062/ME12CVHRXX</v>
          </cell>
          <cell r="B1210">
            <v>45000</v>
          </cell>
        </row>
        <row r="1211">
          <cell r="A1211" t="str">
            <v>CQ050802/CERI/ME12CVHRXX</v>
          </cell>
          <cell r="B1211">
            <v>120000</v>
          </cell>
        </row>
        <row r="1212">
          <cell r="A1212" t="str">
            <v>CQ051802/U174/ME12CVHRXX</v>
          </cell>
        </row>
        <row r="1213">
          <cell r="A1213" t="str">
            <v>CQ101802/U2051ME12CVHRXX</v>
          </cell>
        </row>
        <row r="1214">
          <cell r="A1214" t="str">
            <v>CQ102802/U2052ME12CVHRXX</v>
          </cell>
        </row>
        <row r="1215">
          <cell r="A1215" t="str">
            <v>CQ103802/U2053ME12CVHRXX</v>
          </cell>
        </row>
        <row r="1216">
          <cell r="A1216" t="str">
            <v>CQ104802/U2054ME12CVHRXX</v>
          </cell>
        </row>
        <row r="1217">
          <cell r="A1217" t="str">
            <v>CQ105802/U2055ME12CVHRXX</v>
          </cell>
        </row>
        <row r="1218">
          <cell r="A1218" t="str">
            <v>CQ106802/U2056ME12CVHRXX</v>
          </cell>
        </row>
        <row r="1219">
          <cell r="A1219" t="str">
            <v>CQ107802/U2057ME12CVHRXX</v>
          </cell>
        </row>
        <row r="1220">
          <cell r="A1220" t="str">
            <v>CQ108802/U2058ME12CVHRXX</v>
          </cell>
        </row>
        <row r="1221">
          <cell r="A1221" t="str">
            <v>CQ109802/U2059ME12CVHRXX</v>
          </cell>
        </row>
        <row r="1222">
          <cell r="A1222" t="str">
            <v>CQ110802/U205ZME12CVHRXX</v>
          </cell>
        </row>
        <row r="1223">
          <cell r="A1223" t="str">
            <v>CQ111802/U205CME12CVHRXX</v>
          </cell>
        </row>
        <row r="1224">
          <cell r="A1224" t="str">
            <v>CQ112802/U205PME12CVHRXX</v>
          </cell>
        </row>
        <row r="1225">
          <cell r="A1225" t="str">
            <v>CQ26B802/U206/ME12CVHRXX</v>
          </cell>
        </row>
        <row r="1226">
          <cell r="A1226" t="str">
            <v>CQ26K802/U206/ME12CVHRXX</v>
          </cell>
        </row>
        <row r="1227">
          <cell r="A1227" t="str">
            <v>CQ26L802/U206/ME12CVHRXX</v>
          </cell>
        </row>
        <row r="1228">
          <cell r="A1228" t="str">
            <v>CQ26O802/U206/ME12CVHRXX</v>
          </cell>
        </row>
        <row r="1229">
          <cell r="A1229" t="str">
            <v>CQ301802/U2121ME12CVHRXX</v>
          </cell>
        </row>
        <row r="1230">
          <cell r="A1230" t="str">
            <v>CQ302802/U2122ME12CVHRXX</v>
          </cell>
        </row>
        <row r="1231">
          <cell r="A1231" t="str">
            <v>CQ303802/U2123ME12CVHRXX</v>
          </cell>
        </row>
        <row r="1232">
          <cell r="A1232" t="str">
            <v>CQ304802/U2124ME12CVHRXX</v>
          </cell>
        </row>
        <row r="1233">
          <cell r="A1233" t="str">
            <v>CQ305802/U2125ME12CVHRXX</v>
          </cell>
        </row>
        <row r="1234">
          <cell r="A1234" t="str">
            <v>CQ306802/U2126ME12CVHRXX</v>
          </cell>
        </row>
        <row r="1235">
          <cell r="A1235" t="str">
            <v>CQ307802/U2127ME12CVHRXX</v>
          </cell>
        </row>
        <row r="1236">
          <cell r="A1236" t="str">
            <v>CQ308802/U2128ME12CVHRXX</v>
          </cell>
        </row>
        <row r="1237">
          <cell r="A1237" t="str">
            <v>CQ309802/U2129ME12CVHRXX</v>
          </cell>
        </row>
        <row r="1238">
          <cell r="A1238" t="str">
            <v>CRALI802/U219/OR12CVHRXX</v>
          </cell>
          <cell r="B1238">
            <v>0</v>
          </cell>
        </row>
        <row r="1239">
          <cell r="A1239" t="str">
            <v>CREMX802/U404/CR12CVHRXX</v>
          </cell>
          <cell r="B1239">
            <v>40000</v>
          </cell>
        </row>
        <row r="1240">
          <cell r="A1240" t="str">
            <v>DAREX802/U219/CP12CVHRXX</v>
          </cell>
          <cell r="B1240">
            <v>0</v>
          </cell>
        </row>
        <row r="1241">
          <cell r="A1241" t="str">
            <v>DNOIR802/U223/MA12CVHRXX</v>
          </cell>
          <cell r="B1241">
            <v>120000</v>
          </cell>
        </row>
        <row r="1242">
          <cell r="A1242" t="str">
            <v>DOCTO800/CODO/AM12CVHRXX</v>
          </cell>
        </row>
        <row r="1243">
          <cell r="A1243" t="str">
            <v>EFNGX802/U206/FO12CVHRXX</v>
          </cell>
        </row>
        <row r="1244">
          <cell r="A1244" t="str">
            <v>EFSAD802/U201/EI12CVHRXX</v>
          </cell>
        </row>
        <row r="1245">
          <cell r="A1245" t="str">
            <v>ENJOC802/E331/FO12CVHRXX</v>
          </cell>
          <cell r="B1245">
            <v>40000</v>
          </cell>
        </row>
        <row r="1246">
          <cell r="A1246" t="str">
            <v>FDFXX802/U219/FO12CVHRXX</v>
          </cell>
          <cell r="B1246">
            <v>0</v>
          </cell>
        </row>
        <row r="1247">
          <cell r="A1247" t="str">
            <v>FFASX802/U219/AU12CVHRXX</v>
          </cell>
          <cell r="B1247">
            <v>0</v>
          </cell>
        </row>
        <row r="1248">
          <cell r="A1248" t="str">
            <v>FRMCS802/U219/FO12CVHRXX</v>
          </cell>
          <cell r="B1248">
            <v>0</v>
          </cell>
        </row>
        <row r="1249">
          <cell r="A1249" t="str">
            <v>FRMDO800/ADBD/OR12CVHRXX</v>
          </cell>
        </row>
        <row r="1250">
          <cell r="A1250" t="str">
            <v>FSCNR802/U2129CN12CVHRXX</v>
          </cell>
        </row>
        <row r="1251">
          <cell r="A1251" t="str">
            <v>FSSDD800/ADBD/OR12CVHRXX</v>
          </cell>
        </row>
        <row r="1252">
          <cell r="A1252" t="str">
            <v>GFTCX802/U210/AS12CVHRXX</v>
          </cell>
        </row>
        <row r="1253">
          <cell r="A1253" t="str">
            <v>HAVER802/U160/OR12CVHRXX</v>
          </cell>
          <cell r="B1253">
            <v>22224.44</v>
          </cell>
        </row>
        <row r="1254">
          <cell r="A1254" t="str">
            <v>INFEX802/U223/ME12CVHRXX</v>
          </cell>
        </row>
        <row r="1255">
          <cell r="A1255" t="str">
            <v>IS017802/U210/IS12CVHRXX</v>
          </cell>
        </row>
        <row r="1256">
          <cell r="A1256" t="str">
            <v>IUBAR802/U168/ME12CVHRXX</v>
          </cell>
        </row>
        <row r="1257">
          <cell r="A1257" t="str">
            <v>IUDEL802/U166/ME12CVHRXX</v>
          </cell>
          <cell r="B1257">
            <v>93250</v>
          </cell>
        </row>
        <row r="1258">
          <cell r="A1258" t="str">
            <v>IUFLA802/U404/ME12CVHRXX</v>
          </cell>
        </row>
        <row r="1259">
          <cell r="A1259" t="str">
            <v>IUHAN802/U404/AM12CVHRXX</v>
          </cell>
        </row>
        <row r="1260">
          <cell r="A1260" t="str">
            <v>IUMAR802/U163/ME12CVHRXX</v>
          </cell>
        </row>
        <row r="1261">
          <cell r="A1261" t="str">
            <v>IUNOU802/U404/ME12CVHRXX</v>
          </cell>
          <cell r="B1261">
            <v>86250</v>
          </cell>
        </row>
        <row r="1262">
          <cell r="A1262" t="str">
            <v>IUPER802/U163/ME12CVHRXX</v>
          </cell>
        </row>
        <row r="1263">
          <cell r="A1263" t="str">
            <v>IUPIN802/U404/ME12CVHRXX</v>
          </cell>
        </row>
        <row r="1264">
          <cell r="A1264" t="str">
            <v>IUROV802/U163/ME12CVHRXX</v>
          </cell>
        </row>
        <row r="1265">
          <cell r="A1265" t="str">
            <v>IUVAN802/U404/ME12CVHRXX</v>
          </cell>
        </row>
        <row r="1266">
          <cell r="A1266" t="str">
            <v>LACTX802/U219/OR12CVTRXX</v>
          </cell>
          <cell r="B1266">
            <v>0</v>
          </cell>
        </row>
        <row r="1267">
          <cell r="A1267" t="str">
            <v>LESXX802/U219/SP12CVHRXX</v>
          </cell>
          <cell r="B1267">
            <v>0</v>
          </cell>
        </row>
        <row r="1268">
          <cell r="A1268" t="str">
            <v>LFCED800/ADBD/OR12CVHRXX</v>
          </cell>
        </row>
        <row r="1269">
          <cell r="A1269" t="str">
            <v>LNCCD800/ADBD/OR12CVHRXX</v>
          </cell>
        </row>
        <row r="1270">
          <cell r="A1270" t="str">
            <v>MEGXX802/U208/AM12CVHRXX</v>
          </cell>
        </row>
        <row r="1271">
          <cell r="A1271" t="str">
            <v>MODEP802/2126AM12CVHRXX</v>
          </cell>
        </row>
        <row r="1272">
          <cell r="A1272" t="str">
            <v>NAEVU802/U2125AS12CVHRXX</v>
          </cell>
        </row>
        <row r="1273">
          <cell r="A1273" t="str">
            <v>NGINF802/U218/OR12CVHRXX</v>
          </cell>
        </row>
        <row r="1274">
          <cell r="A1274" t="str">
            <v>NUCLE802/U206/AM12CVHRXX</v>
          </cell>
          <cell r="B1274">
            <v>10000</v>
          </cell>
        </row>
        <row r="1275">
          <cell r="A1275" t="str">
            <v>PDCQD800/ADBD/OR12CVHRXX</v>
          </cell>
        </row>
        <row r="1276">
          <cell r="A1276" t="str">
            <v>PDFRD800/ADBD/OR12CVHRXX</v>
          </cell>
        </row>
        <row r="1277">
          <cell r="A1277" t="str">
            <v>POLSP802/E331/CR12CVHRAC</v>
          </cell>
          <cell r="B1277">
            <v>16100</v>
          </cell>
        </row>
        <row r="1278">
          <cell r="A1278" t="str">
            <v>PR011802/U208/AM12CVHRXX</v>
          </cell>
        </row>
        <row r="1279">
          <cell r="A1279" t="str">
            <v>PR015802/U171/AM12CVHRXX</v>
          </cell>
        </row>
        <row r="1280">
          <cell r="A1280" t="str">
            <v>PR025802/U212/AM12CVHRXX</v>
          </cell>
        </row>
        <row r="1281">
          <cell r="A1281" t="str">
            <v>PR040802/U170/AM12CVHRXX</v>
          </cell>
        </row>
        <row r="1282">
          <cell r="A1282" t="str">
            <v>PRENY802/U2122SP12CVHRXX</v>
          </cell>
        </row>
        <row r="1283">
          <cell r="A1283" t="str">
            <v>REGID800/ADBD/OR12CVHRXX</v>
          </cell>
        </row>
        <row r="1284">
          <cell r="A1284" t="str">
            <v>RESDA802/U219/CP12CVTRXX</v>
          </cell>
          <cell r="B1284">
            <v>0</v>
          </cell>
        </row>
        <row r="1285">
          <cell r="A1285" t="str">
            <v>SANOF802/U219/SP12CVHRXX</v>
          </cell>
          <cell r="B1285">
            <v>0</v>
          </cell>
        </row>
        <row r="1286">
          <cell r="A1286" t="str">
            <v>SFDAL802/U219/AS12CVHRXX</v>
          </cell>
          <cell r="B1286">
            <v>0</v>
          </cell>
        </row>
        <row r="1287">
          <cell r="A1287" t="str">
            <v>SIDDO800/ADBD/OR12CVHRXX</v>
          </cell>
        </row>
        <row r="1288">
          <cell r="A1288" t="str">
            <v>SOCLX802/U404/CR12CVHRXX</v>
          </cell>
          <cell r="B1288">
            <v>40000</v>
          </cell>
        </row>
        <row r="1289">
          <cell r="A1289" t="str">
            <v>SPTME802/U213/FO12CVHRXX</v>
          </cell>
          <cell r="B1289">
            <v>0</v>
          </cell>
        </row>
        <row r="1290">
          <cell r="A1290" t="str">
            <v>VLMDO800/ADBD/OR12CVHRXX</v>
          </cell>
        </row>
        <row r="1291">
          <cell r="A1291" t="str">
            <v>DCLME610/ADXX/ME12CVTCXX</v>
          </cell>
        </row>
        <row r="1292">
          <cell r="A1292" t="str">
            <v>BIOVA361/ADDI/ME12CVTFXX</v>
          </cell>
        </row>
        <row r="1293">
          <cell r="A1293" t="str">
            <v>CEFOC100/PYXX/ME12CVTFXX</v>
          </cell>
          <cell r="B1293">
            <v>83800</v>
          </cell>
        </row>
        <row r="1294">
          <cell r="A1294" t="str">
            <v>DACOR100/PYXX/MF12CVTFXX</v>
          </cell>
          <cell r="B1294">
            <v>45000</v>
          </cell>
        </row>
        <row r="1295">
          <cell r="A1295" t="str">
            <v>ERAMM160/EMMA/AU12CVTFXX</v>
          </cell>
        </row>
        <row r="1296">
          <cell r="A1296" t="str">
            <v>LMICP160/DPXX/MF12CVTFXX</v>
          </cell>
        </row>
        <row r="1297">
          <cell r="A1297" t="str">
            <v>MISIC160/DPXX/MF12CVTFXX</v>
          </cell>
        </row>
        <row r="1298">
          <cell r="A1298" t="str">
            <v>BRESI520/PRXX/AS12RAHIXX</v>
          </cell>
          <cell r="B1298">
            <v>12000</v>
          </cell>
        </row>
        <row r="1299">
          <cell r="A1299" t="str">
            <v>COLDO520/PRXX/AU12CVHIXX</v>
          </cell>
          <cell r="B1299">
            <v>122400</v>
          </cell>
        </row>
        <row r="1300">
          <cell r="A1300" t="str">
            <v>ERAM1520/PREM/EU12CVTIXX</v>
          </cell>
          <cell r="B1300">
            <v>1363900</v>
          </cell>
        </row>
        <row r="1301">
          <cell r="A1301" t="str">
            <v>ERAM2520/PREM/EU12CVTIXX</v>
          </cell>
          <cell r="B1301">
            <v>1199900</v>
          </cell>
        </row>
        <row r="1302">
          <cell r="A1302" t="str">
            <v>FRANC520/PRXX/XX12CVTIXX</v>
          </cell>
        </row>
        <row r="1303">
          <cell r="A1303" t="str">
            <v>2013Y801/U137/CR12RAHRXX</v>
          </cell>
          <cell r="B1303">
            <v>69500</v>
          </cell>
        </row>
        <row r="1304">
          <cell r="A1304" t="str">
            <v>2013Y801/U137/FE12RAHRXX</v>
          </cell>
          <cell r="B1304">
            <v>69500</v>
          </cell>
        </row>
        <row r="1305">
          <cell r="A1305" t="str">
            <v>ACTIF801/E310/MA12CVHRXX</v>
          </cell>
          <cell r="B1305">
            <v>39300</v>
          </cell>
        </row>
        <row r="1306">
          <cell r="A1306" t="str">
            <v>APEXX801/U141/CR12RAHRX2</v>
          </cell>
          <cell r="B1306">
            <v>38749</v>
          </cell>
        </row>
        <row r="1307">
          <cell r="A1307" t="str">
            <v>APEXX801/U141/CR12RAHRXX</v>
          </cell>
          <cell r="B1307">
            <v>35200</v>
          </cell>
        </row>
        <row r="1308">
          <cell r="A1308" t="str">
            <v>ATELI800/ADCU/MF12CVHRXX</v>
          </cell>
        </row>
        <row r="1309">
          <cell r="A1309" t="str">
            <v>BODOC800/ADBD/CR12CVHRXX</v>
          </cell>
        </row>
        <row r="1310">
          <cell r="A1310" t="str">
            <v>CADIL801/U144/SP12CVHRXX</v>
          </cell>
          <cell r="B1310">
            <v>52640</v>
          </cell>
        </row>
        <row r="1311">
          <cell r="A1311" t="str">
            <v>CARBO803/U113/OR12CVHRXX</v>
          </cell>
          <cell r="B1311">
            <v>7100</v>
          </cell>
        </row>
        <row r="1312">
          <cell r="A1312" t="str">
            <v>CARTO801/U328/CR12RAHRXX</v>
          </cell>
          <cell r="B1312">
            <v>35000</v>
          </cell>
        </row>
        <row r="1313">
          <cell r="A1313" t="str">
            <v>CHIMI800/ADCU/MF12CVHRXX</v>
          </cell>
        </row>
        <row r="1314">
          <cell r="A1314" t="str">
            <v>CODOC800/ADXX/ME12CVHRXX</v>
          </cell>
        </row>
        <row r="1315">
          <cell r="A1315" t="str">
            <v>COENO803/U105/AS12CVHRXX</v>
          </cell>
          <cell r="B1315">
            <v>16722.41</v>
          </cell>
        </row>
        <row r="1316">
          <cell r="A1316" t="str">
            <v>COFEE801/U312/AN12RAHRXX</v>
          </cell>
          <cell r="B1316">
            <v>149448</v>
          </cell>
        </row>
        <row r="1317">
          <cell r="A1317" t="str">
            <v>CONDIOCB/ADXX/CG12CVHRXX</v>
          </cell>
          <cell r="B1317">
            <v>50000</v>
          </cell>
        </row>
        <row r="1318">
          <cell r="A1318" t="str">
            <v>CORDE801/E307/ME12CVHRXX</v>
          </cell>
          <cell r="B1318">
            <v>34287</v>
          </cell>
        </row>
        <row r="1319">
          <cell r="A1319" t="str">
            <v>CQ001801/E301/ME12CVHRXX</v>
          </cell>
          <cell r="B1319">
            <v>51000</v>
          </cell>
        </row>
        <row r="1320">
          <cell r="A1320" t="str">
            <v>CQ002801/E302/ME12CVHRXX</v>
          </cell>
          <cell r="B1320">
            <v>142500</v>
          </cell>
        </row>
        <row r="1321">
          <cell r="A1321" t="str">
            <v>CQ004801/E304/ME12CVHRXX</v>
          </cell>
          <cell r="B1321">
            <v>275000</v>
          </cell>
        </row>
        <row r="1322">
          <cell r="A1322" t="str">
            <v>CQ005801/E305/ME12CVHRXX</v>
          </cell>
          <cell r="B1322">
            <v>330000</v>
          </cell>
        </row>
        <row r="1323">
          <cell r="A1323" t="str">
            <v>CQ006801/E306/ME12CVHRXX</v>
          </cell>
          <cell r="B1323">
            <v>17000</v>
          </cell>
        </row>
        <row r="1324">
          <cell r="A1324" t="str">
            <v>CQ057800/ADFI/ME12CVHRXX</v>
          </cell>
          <cell r="B1324">
            <v>11250</v>
          </cell>
        </row>
        <row r="1325">
          <cell r="A1325" t="str">
            <v>CQ058800/ADFI/ME12CVHRXX</v>
          </cell>
          <cell r="B1325">
            <v>3600</v>
          </cell>
        </row>
        <row r="1326">
          <cell r="A1326" t="str">
            <v>CQ061801/U138/ME12CVHRXX</v>
          </cell>
          <cell r="B1326">
            <v>60000</v>
          </cell>
        </row>
        <row r="1327">
          <cell r="A1327" t="str">
            <v>CQ061801/U138/ME12CVHRXX</v>
          </cell>
        </row>
        <row r="1328">
          <cell r="A1328" t="str">
            <v>CQ066801/U150/ME12CVHRXX</v>
          </cell>
        </row>
        <row r="1329">
          <cell r="A1329" t="str">
            <v>CQCIM801/U139/ME12CVHRE2</v>
          </cell>
          <cell r="B1329">
            <v>5708</v>
          </cell>
        </row>
        <row r="1330">
          <cell r="A1330" t="str">
            <v>CQCOG801/U134/ME12CVHRE2</v>
          </cell>
        </row>
        <row r="1331">
          <cell r="A1331" t="str">
            <v>CQDGP801/U139/ME12CVHRE3</v>
          </cell>
          <cell r="B1331">
            <v>7747</v>
          </cell>
        </row>
        <row r="1332">
          <cell r="A1332" t="str">
            <v>CQDIR801/U139/ME12CVHRE1</v>
          </cell>
          <cell r="B1332">
            <v>148500</v>
          </cell>
        </row>
        <row r="1333">
          <cell r="A1333" t="str">
            <v>CQGPP801/U139/ME12CVHRE8</v>
          </cell>
          <cell r="B1333">
            <v>815</v>
          </cell>
        </row>
        <row r="1334">
          <cell r="A1334" t="str">
            <v>CQPSX801/U139/ME12CVHRE5</v>
          </cell>
          <cell r="B1334">
            <v>5708</v>
          </cell>
        </row>
        <row r="1335">
          <cell r="A1335" t="str">
            <v>CQSDM801/U139/ME12CVHRE6</v>
          </cell>
          <cell r="B1335">
            <v>13861</v>
          </cell>
        </row>
        <row r="1336">
          <cell r="A1336" t="str">
            <v>CQTPX801/U139/ME12CVHRE7</v>
          </cell>
          <cell r="B1336">
            <v>7747</v>
          </cell>
        </row>
        <row r="1337">
          <cell r="A1337" t="str">
            <v>DILOH801/U329/EQ12RAHRXX</v>
          </cell>
          <cell r="B1337">
            <v>7000000</v>
          </cell>
        </row>
        <row r="1338">
          <cell r="A1338" t="str">
            <v>DOCTO801/U140/OR12CVHRXX</v>
          </cell>
          <cell r="B1338">
            <v>97236</v>
          </cell>
        </row>
        <row r="1339">
          <cell r="A1339" t="str">
            <v>DTRAN801/U133/OR12RAHRXX</v>
          </cell>
          <cell r="B1339">
            <v>10152.48</v>
          </cell>
        </row>
        <row r="1340">
          <cell r="A1340" t="str">
            <v>EADSX801/U140/FO12CVHRXX</v>
          </cell>
          <cell r="B1340">
            <v>100000</v>
          </cell>
        </row>
        <row r="1341">
          <cell r="A1341" t="str">
            <v>ERASM330/ADXX/EU12RAHRXX</v>
          </cell>
          <cell r="B1341">
            <v>2524250</v>
          </cell>
        </row>
        <row r="1342">
          <cell r="A1342" t="str">
            <v>ESMOB801/U140/CR12RAHRXX</v>
          </cell>
          <cell r="B1342">
            <v>22400</v>
          </cell>
        </row>
        <row r="1343">
          <cell r="A1343" t="str">
            <v>EUREQ801/U133/AN12RAHRXX</v>
          </cell>
          <cell r="B1343">
            <v>137269</v>
          </cell>
        </row>
        <row r="1344">
          <cell r="A1344" t="str">
            <v>EUTOO330/ADXX/EU12RAHRXX</v>
          </cell>
          <cell r="B1344">
            <v>60000</v>
          </cell>
        </row>
        <row r="1345">
          <cell r="A1345" t="str">
            <v>EXP3C801/F153/FE12RAHRXX</v>
          </cell>
          <cell r="B1345">
            <v>168301.05</v>
          </cell>
        </row>
        <row r="1346">
          <cell r="A1346" t="str">
            <v>FAITE800/ADCU/MF12CVHRXX</v>
          </cell>
        </row>
        <row r="1347">
          <cell r="A1347" t="str">
            <v>FAURE802/U206/SP12CVHRXX</v>
          </cell>
        </row>
        <row r="1348">
          <cell r="A1348" t="str">
            <v>FETES800/ADCU/MF12CVHRXX</v>
          </cell>
        </row>
        <row r="1349">
          <cell r="A1349" t="str">
            <v>FG001800/ADFI/ME12CVHRXX</v>
          </cell>
        </row>
        <row r="1350">
          <cell r="A1350" t="str">
            <v>FORMA801/E307/EI12CVHRXX</v>
          </cell>
          <cell r="B1350">
            <v>8500</v>
          </cell>
        </row>
        <row r="1351">
          <cell r="A1351" t="str">
            <v>FRON2640/ADXX/CR12RAHRXX</v>
          </cell>
          <cell r="B1351">
            <v>50000</v>
          </cell>
        </row>
        <row r="1352">
          <cell r="A1352" t="str">
            <v>GARES801/U325/SP12CVHRXX</v>
          </cell>
          <cell r="B1352">
            <v>40000</v>
          </cell>
        </row>
        <row r="1353">
          <cell r="A1353" t="str">
            <v>HAIFA801/U138/CR12CVHRXX</v>
          </cell>
          <cell r="B1353">
            <v>3000</v>
          </cell>
        </row>
        <row r="1354">
          <cell r="A1354" t="str">
            <v>HOLOG800/ADCU/MF12CVHRXX</v>
          </cell>
        </row>
        <row r="1355">
          <cell r="A1355" t="str">
            <v>IROMD801/U140/CR12RAHRXX</v>
          </cell>
          <cell r="B1355">
            <v>17220</v>
          </cell>
        </row>
        <row r="1356">
          <cell r="A1356" t="str">
            <v>ISCAN801/U133/OR12RAHRXX</v>
          </cell>
          <cell r="B1356">
            <v>5672.16</v>
          </cell>
        </row>
        <row r="1357">
          <cell r="A1357" t="str">
            <v>ISOPO801/U137/CR12RAHRXX</v>
          </cell>
          <cell r="B1357">
            <v>147587</v>
          </cell>
        </row>
        <row r="1358">
          <cell r="A1358" t="str">
            <v>ISOTO801/U137/AN12RAHRXX</v>
          </cell>
          <cell r="B1358">
            <v>180443</v>
          </cell>
        </row>
        <row r="1359">
          <cell r="A1359" t="str">
            <v>IU017801/U143/ME12CVHRXX</v>
          </cell>
          <cell r="B1359">
            <v>20000</v>
          </cell>
        </row>
        <row r="1360">
          <cell r="A1360" t="str">
            <v>JACOB801/U136/FO12CVHRXX</v>
          </cell>
          <cell r="B1360">
            <v>15600</v>
          </cell>
        </row>
        <row r="1361">
          <cell r="A1361" t="str">
            <v>KOUDA801/U144/SP12CVHRXX</v>
          </cell>
          <cell r="B1361">
            <v>45000</v>
          </cell>
        </row>
        <row r="1362">
          <cell r="A1362" t="str">
            <v>MADOX801/E309/SP12RAHRIA</v>
          </cell>
          <cell r="B1362">
            <v>69367.34</v>
          </cell>
        </row>
        <row r="1363">
          <cell r="A1363" t="str">
            <v>METHA801/U137/MA12RAHRXX</v>
          </cell>
          <cell r="B1363">
            <v>208760.35</v>
          </cell>
        </row>
        <row r="1364">
          <cell r="A1364" t="str">
            <v>METHE803/U129/AN12CVHRXX</v>
          </cell>
          <cell r="B1364">
            <v>0</v>
          </cell>
        </row>
        <row r="1365">
          <cell r="A1365" t="str">
            <v>MICH2801/U146/CR12RAHRXX</v>
          </cell>
          <cell r="B1365">
            <v>36000</v>
          </cell>
        </row>
        <row r="1366">
          <cell r="A1366" t="str">
            <v>MINER801/U137/MA12RAHRXX</v>
          </cell>
          <cell r="B1366">
            <v>186883.87</v>
          </cell>
        </row>
        <row r="1367">
          <cell r="A1367" t="str">
            <v>MOBIL801/U326/AD12RAHRXX</v>
          </cell>
          <cell r="B1367">
            <v>89700</v>
          </cell>
        </row>
        <row r="1368">
          <cell r="A1368" t="str">
            <v>MOLLI801/U143/OR12RAHRXX</v>
          </cell>
          <cell r="B1368">
            <v>92893.75</v>
          </cell>
        </row>
        <row r="1369">
          <cell r="A1369" t="str">
            <v>MULTI801/U134/AN12RAHRXX</v>
          </cell>
          <cell r="B1369">
            <v>133598</v>
          </cell>
        </row>
        <row r="1370">
          <cell r="A1370" t="str">
            <v>NANOI801/U137/EQ12RAHRXX</v>
          </cell>
          <cell r="B1370">
            <v>418119</v>
          </cell>
        </row>
        <row r="1371">
          <cell r="A1371" t="str">
            <v>PACAG801/U139/CR12RAHRXX</v>
          </cell>
          <cell r="B1371">
            <v>61000</v>
          </cell>
        </row>
        <row r="1372">
          <cell r="A1372" t="str">
            <v>PATRI800/ADCU/MF12CVHRXX</v>
          </cell>
        </row>
        <row r="1373">
          <cell r="A1373" t="str">
            <v>PATRI801/U133/FO12CVHRLA</v>
          </cell>
          <cell r="B1373">
            <v>7500</v>
          </cell>
        </row>
        <row r="1374">
          <cell r="A1374" t="str">
            <v>PDURB000/PIME/MF12RAHRXX</v>
          </cell>
        </row>
        <row r="1375">
          <cell r="A1375" t="str">
            <v>PHOTO801/U137/SP12CVHRXX</v>
          </cell>
          <cell r="B1375">
            <v>10000</v>
          </cell>
        </row>
        <row r="1376">
          <cell r="A1376" t="str">
            <v>PONSI801/U137/SP12CVHRXX</v>
          </cell>
          <cell r="B1376">
            <v>41440</v>
          </cell>
        </row>
        <row r="1377">
          <cell r="A1377" t="str">
            <v>PR001800/ADDP/ME12CVHRXX</v>
          </cell>
        </row>
        <row r="1378">
          <cell r="A1378" t="str">
            <v>PROTI800/ADCU/CG12CVHRXX</v>
          </cell>
          <cell r="B1378">
            <v>105000</v>
          </cell>
        </row>
        <row r="1379">
          <cell r="A1379" t="str">
            <v>REDOC801/U133/AS12CVHRXX</v>
          </cell>
        </row>
        <row r="1380">
          <cell r="A1380" t="str">
            <v>REDOC801/U133/FO12CVHRLA</v>
          </cell>
        </row>
        <row r="1381">
          <cell r="A1381" t="str">
            <v>REDOC801/U133/MF12CVHRXX</v>
          </cell>
        </row>
        <row r="1382">
          <cell r="A1382" t="str">
            <v>REPOR800/ADCU/MF12CVHRXX</v>
          </cell>
        </row>
        <row r="1383">
          <cell r="A1383" t="str">
            <v>REPSC800/ADCU/CR12RAHRXX</v>
          </cell>
          <cell r="B1383">
            <v>4000</v>
          </cell>
        </row>
        <row r="1384">
          <cell r="A1384" t="str">
            <v>RMNDO801/U141/SP12CVHRXX</v>
          </cell>
          <cell r="B1384">
            <v>3600</v>
          </cell>
        </row>
        <row r="1385">
          <cell r="A1385" t="str">
            <v>RP001800/ADDP/ME12CVHRXX</v>
          </cell>
        </row>
        <row r="1386">
          <cell r="A1386" t="str">
            <v>SAFME801/U137/AN12RAHRXX</v>
          </cell>
          <cell r="B1386">
            <v>120812</v>
          </cell>
        </row>
        <row r="1387">
          <cell r="A1387" t="str">
            <v>SAMXX801/U137/AN12RAHRXX</v>
          </cell>
          <cell r="B1387">
            <v>133598</v>
          </cell>
        </row>
        <row r="1388">
          <cell r="A1388" t="str">
            <v>SCNRG000/PIME/MF12RAHRXX</v>
          </cell>
        </row>
        <row r="1389">
          <cell r="A1389" t="str">
            <v>SLAVE650/ACXX/CR12RAHRXX</v>
          </cell>
          <cell r="B1389">
            <v>4383</v>
          </cell>
        </row>
        <row r="1390">
          <cell r="A1390" t="str">
            <v>SOUKS800/ADCU/MF12CVHRXX</v>
          </cell>
        </row>
        <row r="1391">
          <cell r="A1391" t="str">
            <v>TACIT803/U129/SP12RAHRX3</v>
          </cell>
          <cell r="B1391">
            <v>89000</v>
          </cell>
        </row>
        <row r="1392">
          <cell r="A1392" t="str">
            <v>TUBCH801/U144/OR12CVHRXX</v>
          </cell>
          <cell r="B1392">
            <v>40000</v>
          </cell>
        </row>
        <row r="1393">
          <cell r="A1393" t="str">
            <v>VAHII801/U139/AN12RAHRXX</v>
          </cell>
          <cell r="B1393">
            <v>247520</v>
          </cell>
        </row>
        <row r="1394">
          <cell r="A1394" t="str">
            <v>VINCI801/U323/AU12CVHRXX</v>
          </cell>
          <cell r="B1394">
            <v>4500</v>
          </cell>
        </row>
        <row r="1395">
          <cell r="A1395" t="str">
            <v>PDURB000/PIME/CR12RAHRX3</v>
          </cell>
          <cell r="B1395">
            <v>19000</v>
          </cell>
        </row>
        <row r="1396">
          <cell r="A1396" t="str">
            <v>OPTIP801/U144/CR12RAHRX2</v>
          </cell>
          <cell r="B1396">
            <v>75000</v>
          </cell>
        </row>
        <row r="1397">
          <cell r="A1397" t="str">
            <v>PDURB000/PIME/OR12RAHRX2</v>
          </cell>
          <cell r="B1397">
            <v>20500</v>
          </cell>
        </row>
        <row r="1398">
          <cell r="A1398" t="str">
            <v>APEXX801/U141/CR12RAHRX1</v>
          </cell>
          <cell r="B1398">
            <v>35200</v>
          </cell>
        </row>
        <row r="1399">
          <cell r="A1399" t="str">
            <v>LAINE801/U144/CR12RAHRX1</v>
          </cell>
          <cell r="B1399">
            <v>197888</v>
          </cell>
        </row>
        <row r="1400">
          <cell r="A1400" t="str">
            <v>OPTIP801/U144/SP12RAHRX1</v>
          </cell>
          <cell r="B1400">
            <v>38000</v>
          </cell>
        </row>
        <row r="1401">
          <cell r="A1401" t="str">
            <v>PDURB000/PIME/OR12RAHRX1</v>
          </cell>
          <cell r="B1401">
            <v>19000</v>
          </cell>
        </row>
        <row r="1402">
          <cell r="A1402" t="str">
            <v>CQLNH801/U134/ME12CVHRE4</v>
          </cell>
          <cell r="B1402">
            <v>0</v>
          </cell>
        </row>
        <row r="1403">
          <cell r="A1403" t="str">
            <v>CQCRY801/U134/ME12CVHRE3</v>
          </cell>
          <cell r="B1403">
            <v>962</v>
          </cell>
        </row>
        <row r="1404">
          <cell r="A1404" t="str">
            <v>CQNEU801/U134/ME12CVHRE1</v>
          </cell>
          <cell r="B1404">
            <v>14911</v>
          </cell>
        </row>
        <row r="1405">
          <cell r="A1405" t="str">
            <v>CQ059000/DITC/ME12CVHVXX</v>
          </cell>
          <cell r="B1405">
            <v>28500</v>
          </cell>
        </row>
        <row r="1406">
          <cell r="A1406" t="str">
            <v>ELITE530/ADXX/MF12CVTVXX</v>
          </cell>
        </row>
        <row r="1407">
          <cell r="A1407" t="str">
            <v>ELITE530/ADXX/XX12CVTVXX</v>
          </cell>
        </row>
        <row r="1408">
          <cell r="A1408" t="str">
            <v>BANGU520/PRXX/MF12RAHIXX</v>
          </cell>
          <cell r="B1408">
            <v>15000</v>
          </cell>
        </row>
        <row r="1409">
          <cell r="A1409" t="str">
            <v>BRESI520/PRXX/AS12RAHIXX</v>
          </cell>
          <cell r="B1409">
            <v>12000</v>
          </cell>
        </row>
        <row r="1410">
          <cell r="A1410" t="str">
            <v>2013Y801/U137/MF12RAHRXX</v>
          </cell>
        </row>
        <row r="1411">
          <cell r="A1411" t="str">
            <v>CASAS801/U323/AD12CVHRXX</v>
          </cell>
          <cell r="B1411">
            <v>6000</v>
          </cell>
        </row>
        <row r="1412">
          <cell r="A1412" t="str">
            <v>CQ055801/U140/ME12CVHRXX</v>
          </cell>
        </row>
        <row r="1413">
          <cell r="A1413" t="str">
            <v>CQ056801/U142/ME12CVHRXX</v>
          </cell>
        </row>
        <row r="1414">
          <cell r="A1414" t="str">
            <v>CQ060801/U143/ME12CVHRXX</v>
          </cell>
        </row>
        <row r="1415">
          <cell r="A1415" t="str">
            <v>CQ062801/U140/ME12CVHRXX</v>
          </cell>
        </row>
        <row r="1416">
          <cell r="A1416" t="str">
            <v>ECRIN801/U323/AN12RAHRXX</v>
          </cell>
          <cell r="B1416">
            <v>33665</v>
          </cell>
        </row>
        <row r="1417">
          <cell r="A1417" t="str">
            <v>HERIC801/U144/SP12CVHRXX</v>
          </cell>
          <cell r="B1417">
            <v>2000</v>
          </cell>
        </row>
        <row r="1418">
          <cell r="A1418" t="str">
            <v>ICEMX801/U323/AN12RAHRXX</v>
          </cell>
          <cell r="B1418">
            <v>53142</v>
          </cell>
        </row>
        <row r="1419">
          <cell r="A1419" t="str">
            <v>IIFS1800/ADDP/ME12CVHRXX</v>
          </cell>
        </row>
        <row r="1420">
          <cell r="A1420" t="str">
            <v>IRMPA801/F153/CG12RAHRXX</v>
          </cell>
          <cell r="B1420">
            <v>21000</v>
          </cell>
        </row>
        <row r="1421">
          <cell r="A1421" t="str">
            <v>CARN2803/ICS2/AN12RAHRXXCARN2803/ICS2/AN14AVHRXX</v>
          </cell>
          <cell r="B1421">
            <v>434979</v>
          </cell>
        </row>
        <row r="1422">
          <cell r="A1422" t="str">
            <v>CARN2803/ICS2/AN12RAHRXX</v>
          </cell>
          <cell r="B1422">
            <v>434919</v>
          </cell>
        </row>
        <row r="1423">
          <cell r="A1423" t="str">
            <v>CARN2803/ICS2/AN12RAHRXX</v>
          </cell>
          <cell r="B1423">
            <v>416885</v>
          </cell>
        </row>
        <row r="1424">
          <cell r="A1424" t="str">
            <v>CRCMM803/F116/MF12CVHRXX</v>
          </cell>
          <cell r="B1424">
            <v>0</v>
          </cell>
        </row>
        <row r="1425">
          <cell r="A1425" t="str">
            <v>CVCPA803/E511/AV12CVHRXX</v>
          </cell>
          <cell r="B1425">
            <v>33293.89</v>
          </cell>
        </row>
        <row r="1426">
          <cell r="A1426" t="str">
            <v>DECHE803/F116/MF12CVHRXX</v>
          </cell>
          <cell r="B1426">
            <v>0</v>
          </cell>
        </row>
        <row r="1427">
          <cell r="A1427" t="str">
            <v>DIVER803/E506/MF12CVHRXX</v>
          </cell>
          <cell r="B1427">
            <v>0</v>
          </cell>
        </row>
        <row r="1428">
          <cell r="A1428" t="str">
            <v>ADACN803/U105/AN12RAHRXX</v>
          </cell>
          <cell r="B1428">
            <v>114494</v>
          </cell>
        </row>
        <row r="1429">
          <cell r="A1429" t="str">
            <v>AERM3803/U113/OA12RAHRXX</v>
          </cell>
          <cell r="B1429">
            <v>17051</v>
          </cell>
        </row>
        <row r="1430">
          <cell r="A1430" t="str">
            <v>AKAEN803/U130/SP12CVHRXX</v>
          </cell>
          <cell r="B1430">
            <v>4062.49</v>
          </cell>
        </row>
        <row r="1431">
          <cell r="A1431" t="str">
            <v>ARBOI803/U113/MF12CVHRXX</v>
          </cell>
          <cell r="B1431">
            <v>72243.87</v>
          </cell>
        </row>
        <row r="1432">
          <cell r="A1432" t="str">
            <v>ARCAN803/U130/SP12CVHRXX</v>
          </cell>
          <cell r="B1432">
            <v>9880</v>
          </cell>
        </row>
        <row r="1433">
          <cell r="A1433" t="str">
            <v>ARTZY803/U128/MF12CVHRXX</v>
          </cell>
          <cell r="B1433">
            <v>6481.84</v>
          </cell>
        </row>
        <row r="1434">
          <cell r="A1434" t="str">
            <v>AUFAN803/U113/ME12CVHRXX</v>
          </cell>
          <cell r="B1434">
            <v>0</v>
          </cell>
        </row>
        <row r="1435">
          <cell r="A1435" t="str">
            <v>AUGEY803/E460/MF12CVTRXX</v>
          </cell>
          <cell r="B1435">
            <v>0</v>
          </cell>
        </row>
        <row r="1436">
          <cell r="A1436" t="str">
            <v>BIOSE803/U130/MF12RAHRXX</v>
          </cell>
          <cell r="B1436">
            <v>245000</v>
          </cell>
        </row>
        <row r="1437">
          <cell r="A1437" t="str">
            <v>BQINT803/U129/ME12CVHRXX</v>
          </cell>
          <cell r="B1437">
            <v>44500</v>
          </cell>
        </row>
        <row r="1438">
          <cell r="A1438" t="str">
            <v>CAFEU803/U109/CR12RAHRXX</v>
          </cell>
          <cell r="B1438">
            <v>58410</v>
          </cell>
        </row>
        <row r="1439">
          <cell r="A1439" t="str">
            <v>CARBO803/U113/OR12CVHRXX</v>
          </cell>
          <cell r="B1439">
            <v>0</v>
          </cell>
        </row>
        <row r="1440">
          <cell r="A1440" t="str">
            <v>CATSU803/U109/MA12RAHRXX</v>
          </cell>
          <cell r="B1440">
            <v>78132</v>
          </cell>
        </row>
        <row r="1441">
          <cell r="A1441" t="str">
            <v>CECRI803/E316/MF12CVTRXX</v>
          </cell>
          <cell r="B1441">
            <v>7670.12</v>
          </cell>
        </row>
        <row r="1442">
          <cell r="A1442" t="str">
            <v>CH105803/U105/AM12CVHRXX</v>
          </cell>
          <cell r="B1442">
            <v>21818.23</v>
          </cell>
        </row>
        <row r="1443">
          <cell r="A1443" t="str">
            <v>CH128803/U128/AM12CVHRXX</v>
          </cell>
          <cell r="B1443">
            <v>10565.17</v>
          </cell>
        </row>
        <row r="1444">
          <cell r="A1444" t="str">
            <v>CH129803/U129/AM12CVHRXX</v>
          </cell>
          <cell r="B1444">
            <v>10000</v>
          </cell>
        </row>
        <row r="1445">
          <cell r="A1445" t="str">
            <v>CH505803/U505/AM12CVHRXX</v>
          </cell>
          <cell r="B1445">
            <v>31016.17</v>
          </cell>
        </row>
        <row r="1446">
          <cell r="A1446" t="str">
            <v>CM129803/U129/AU12CVHRXX</v>
          </cell>
          <cell r="B1446">
            <v>3650</v>
          </cell>
        </row>
        <row r="1447">
          <cell r="A1447" t="str">
            <v>CMCUI803/U105/AU12CVHRXX</v>
          </cell>
          <cell r="B1447">
            <v>0</v>
          </cell>
        </row>
        <row r="1448">
          <cell r="A1448" t="str">
            <v>CMEPX803/U129/AU12CVHRXX</v>
          </cell>
          <cell r="B1448">
            <v>4688</v>
          </cell>
        </row>
        <row r="1449">
          <cell r="A1449" t="str">
            <v>COLRP803/E502/ME12CVHRXX</v>
          </cell>
          <cell r="B1449">
            <v>0</v>
          </cell>
        </row>
        <row r="1450">
          <cell r="A1450" t="str">
            <v>CONSEB803/U109/SP12CVHRXX</v>
          </cell>
          <cell r="B1450">
            <v>0</v>
          </cell>
        </row>
        <row r="1451">
          <cell r="A1451" t="str">
            <v>COSFP803/U129/ME12CVHRXX</v>
          </cell>
          <cell r="B1451">
            <v>8000</v>
          </cell>
        </row>
        <row r="1452">
          <cell r="A1452" t="str">
            <v>COSID803/E460/MF12CVTRXX</v>
          </cell>
          <cell r="B1452">
            <v>0</v>
          </cell>
        </row>
        <row r="1453">
          <cell r="A1453" t="str">
            <v>CP2MX803/F116/MF12CVHRXX</v>
          </cell>
          <cell r="B1453">
            <v>0</v>
          </cell>
        </row>
        <row r="1454">
          <cell r="A1454" t="str">
            <v>CPAAI803/E460/AV12CVHRXX</v>
          </cell>
          <cell r="B1454">
            <v>5294.08</v>
          </cell>
        </row>
        <row r="1455">
          <cell r="A1455" t="str">
            <v>CPAKE803/E460/ME12CVHRXX</v>
          </cell>
          <cell r="B1455">
            <v>60000</v>
          </cell>
        </row>
        <row r="1456">
          <cell r="A1456" t="str">
            <v>CQ054803/U133/ME12CVHRXX</v>
          </cell>
          <cell r="B1456">
            <v>55341</v>
          </cell>
        </row>
        <row r="1457">
          <cell r="A1457" t="str">
            <v>CQ067803/D067/ME12CVHRXX</v>
          </cell>
          <cell r="B1457">
            <v>37100</v>
          </cell>
        </row>
        <row r="1458">
          <cell r="A1458" t="str">
            <v>MUJIX803/U104/CR10CVHRXX</v>
          </cell>
          <cell r="B1458">
            <v>40132.5</v>
          </cell>
        </row>
        <row r="1459">
          <cell r="A1459" t="str">
            <v>CQ105803/U105/ME12CVHRXX</v>
          </cell>
          <cell r="B1459">
            <v>239411</v>
          </cell>
        </row>
        <row r="1460">
          <cell r="A1460" t="str">
            <v>CQ109803/U109/ME12CVHRXX</v>
          </cell>
          <cell r="B1460">
            <v>181738</v>
          </cell>
        </row>
        <row r="1461">
          <cell r="A1461" t="str">
            <v>CQ113803/U113/ME12CVHRXX</v>
          </cell>
          <cell r="B1461">
            <v>307147</v>
          </cell>
        </row>
        <row r="1462">
          <cell r="A1462" t="str">
            <v>CQ116803/F116/ME12CVHRXX</v>
          </cell>
        </row>
        <row r="1463">
          <cell r="A1463" t="str">
            <v>CQ128803/U128/ME12CVHRXX</v>
          </cell>
          <cell r="B1463">
            <v>43530</v>
          </cell>
        </row>
        <row r="1464">
          <cell r="A1464" t="str">
            <v>CQ129803/U129/ME12CVHRXX</v>
          </cell>
          <cell r="B1464">
            <v>105151.00000000003</v>
          </cell>
        </row>
        <row r="1465">
          <cell r="A1465" t="str">
            <v>CQ130803/U130/ME12CVHRXX</v>
          </cell>
          <cell r="B1465">
            <v>145294</v>
          </cell>
        </row>
        <row r="1466">
          <cell r="A1466" t="str">
            <v>CQ131803/F131/ME12CVHRXX</v>
          </cell>
          <cell r="B1466">
            <v>75000</v>
          </cell>
        </row>
        <row r="1467">
          <cell r="A1467" t="str">
            <v>CQ133803/U133/ME12CVHRXX</v>
          </cell>
          <cell r="B1467">
            <v>10341</v>
          </cell>
        </row>
        <row r="1468">
          <cell r="A1468" t="str">
            <v>CQ134803/E134/ME12CVHRXX</v>
          </cell>
          <cell r="B1468">
            <v>13000</v>
          </cell>
        </row>
        <row r="1469">
          <cell r="A1469" t="str">
            <v>CQ250803/D250/ME12CVHRXX</v>
          </cell>
          <cell r="B1469">
            <v>21760</v>
          </cell>
        </row>
        <row r="1470">
          <cell r="A1470" t="str">
            <v>CQ251803/D251/ME12CVHRXX</v>
          </cell>
          <cell r="B1470">
            <v>27430</v>
          </cell>
        </row>
        <row r="1471">
          <cell r="A1471" t="str">
            <v>CQ316803/E316/ME12CVHRXX</v>
          </cell>
          <cell r="B1471">
            <v>15894</v>
          </cell>
        </row>
        <row r="1472">
          <cell r="A1472" t="str">
            <v>CQ460803/E460/ME12CVHRXX</v>
          </cell>
          <cell r="B1472">
            <v>14446</v>
          </cell>
        </row>
        <row r="1473">
          <cell r="A1473" t="str">
            <v>CQ502803/E502/ME12CVHRXX</v>
          </cell>
          <cell r="B1473">
            <v>0</v>
          </cell>
        </row>
        <row r="1474">
          <cell r="A1474" t="str">
            <v>CQ503803/E503/ME12CVHRXX</v>
          </cell>
          <cell r="B1474">
            <v>25800</v>
          </cell>
        </row>
        <row r="1475">
          <cell r="A1475" t="str">
            <v>CQ505803/U505/ME12CVHRXX</v>
          </cell>
          <cell r="B1475">
            <v>33500</v>
          </cell>
        </row>
        <row r="1476">
          <cell r="A1476" t="str">
            <v>CQ506803/E506/ME12CVHRXX</v>
          </cell>
          <cell r="B1476">
            <v>46856</v>
          </cell>
        </row>
        <row r="1477">
          <cell r="A1477" t="str">
            <v>CQ507803/E507/ME12CVHRXX</v>
          </cell>
          <cell r="B1477">
            <v>15000</v>
          </cell>
        </row>
        <row r="1478">
          <cell r="A1478" t="str">
            <v>CQ508803/E508/ME12CVHRXX</v>
          </cell>
          <cell r="B1478">
            <v>0</v>
          </cell>
        </row>
        <row r="1479">
          <cell r="A1479" t="str">
            <v>CQ509803/E509/ME12CVHRXX</v>
          </cell>
          <cell r="B1479">
            <v>27106</v>
          </cell>
        </row>
        <row r="1480">
          <cell r="A1480" t="str">
            <v>CQ510803/E510/ME12CVHRXX</v>
          </cell>
          <cell r="B1480">
            <v>18000</v>
          </cell>
        </row>
        <row r="1481">
          <cell r="A1481" t="str">
            <v>CQ511803/E511/ME12CVHRXX</v>
          </cell>
          <cell r="B1481">
            <v>24176.739999999998</v>
          </cell>
        </row>
        <row r="1482">
          <cell r="A1482" t="str">
            <v>CQ514803/E514/ME12CVHRXX</v>
          </cell>
          <cell r="B1482">
            <v>25000</v>
          </cell>
        </row>
        <row r="1483">
          <cell r="A1483" t="str">
            <v>CQ515803/E515/ME12CVHRXX</v>
          </cell>
          <cell r="B1483">
            <v>30588</v>
          </cell>
        </row>
        <row r="1484">
          <cell r="A1484" t="str">
            <v>CQA2A803/U128/ME12CVHRXX</v>
          </cell>
          <cell r="B1484">
            <v>0</v>
          </cell>
        </row>
        <row r="1485">
          <cell r="A1485" t="str">
            <v>CQA2J803/U128/ME12CVHRXX</v>
          </cell>
          <cell r="B1485">
            <v>0</v>
          </cell>
        </row>
        <row r="1486">
          <cell r="A1486" t="str">
            <v>CQBBI803/U129/ME12CVHRXX</v>
          </cell>
          <cell r="B1486">
            <v>14839.42</v>
          </cell>
        </row>
        <row r="1487">
          <cell r="A1487" t="str">
            <v>CQBIO803/U128/ME12CVHRXX</v>
          </cell>
          <cell r="B1487">
            <v>83176</v>
          </cell>
        </row>
        <row r="1488">
          <cell r="A1488" t="str">
            <v>CQBPI803/U129/ME12CVHRXX</v>
          </cell>
          <cell r="B1488">
            <v>0</v>
          </cell>
        </row>
        <row r="1489">
          <cell r="A1489" t="str">
            <v>CQCER803/U505/ME12CVHRXX</v>
          </cell>
          <cell r="B1489">
            <v>76632</v>
          </cell>
        </row>
        <row r="1490">
          <cell r="A1490" t="str">
            <v>CQCES803/U128/ME12CVHRXX</v>
          </cell>
          <cell r="B1490">
            <v>0</v>
          </cell>
        </row>
        <row r="1491">
          <cell r="A1491" t="str">
            <v>CQCHI803/U128/ME12CVHRXX</v>
          </cell>
          <cell r="B1491">
            <v>50931</v>
          </cell>
        </row>
        <row r="1492">
          <cell r="A1492" t="str">
            <v>CQCPK803/E502/ME12CVHRXX</v>
          </cell>
          <cell r="B1492">
            <v>18220</v>
          </cell>
        </row>
        <row r="1493">
          <cell r="A1493" t="str">
            <v>CQCTO803/U128/ME12CVHRXX</v>
          </cell>
          <cell r="B1493">
            <v>18283</v>
          </cell>
        </row>
        <row r="1494">
          <cell r="A1494" t="str">
            <v>CQDMA803/U129/ME12CVHRXX</v>
          </cell>
          <cell r="B1494">
            <v>5618</v>
          </cell>
        </row>
        <row r="1495">
          <cell r="A1495" t="str">
            <v>CQDUS803/U129/ME12CVHRXX</v>
          </cell>
          <cell r="B1495">
            <v>3718</v>
          </cell>
        </row>
        <row r="1496">
          <cell r="A1496" t="str">
            <v>CQFDE803/U129/ME12CVHRXX</v>
          </cell>
          <cell r="B1496">
            <v>8000</v>
          </cell>
        </row>
        <row r="1497">
          <cell r="A1497" t="str">
            <v>CQFLA803/U129/ME12CVHRXX</v>
          </cell>
          <cell r="B1497">
            <v>13012</v>
          </cell>
        </row>
        <row r="1498">
          <cell r="A1498" t="str">
            <v>CQGER803/U505/ME12CVHRXX</v>
          </cell>
          <cell r="B1498">
            <v>60750</v>
          </cell>
        </row>
        <row r="1499">
          <cell r="A1499" t="str">
            <v>CQHBA803/U129/ME12CVHRXX</v>
          </cell>
          <cell r="B1499">
            <v>10223</v>
          </cell>
        </row>
        <row r="1500">
          <cell r="A1500" t="str">
            <v>CQHIT803/U128/ME12CVHRXX</v>
          </cell>
          <cell r="B1500">
            <v>0</v>
          </cell>
        </row>
        <row r="1501">
          <cell r="A1501" t="str">
            <v>CQHYG803/U129/ME12CVHRXX</v>
          </cell>
          <cell r="B1501">
            <v>22000</v>
          </cell>
        </row>
        <row r="1502">
          <cell r="A1502" t="str">
            <v>CQIBE803/U129/ME12CVHRXX</v>
          </cell>
          <cell r="B1502">
            <v>2794</v>
          </cell>
        </row>
        <row r="1503">
          <cell r="A1503" t="str">
            <v>CQINF803/U129/ME12CVHRXX</v>
          </cell>
          <cell r="B1503">
            <v>10000</v>
          </cell>
        </row>
        <row r="1504">
          <cell r="A1504" t="str">
            <v>CQIPC803/U133/ME12CVHRXX</v>
          </cell>
          <cell r="B1504">
            <v>15000</v>
          </cell>
        </row>
        <row r="1505">
          <cell r="A1505" t="str">
            <v>CQJJF803/U129/ME12CVHRXX</v>
          </cell>
          <cell r="B1505">
            <v>0</v>
          </cell>
        </row>
        <row r="1506">
          <cell r="A1506" t="str">
            <v>CQJMT803/U129/ME12CVHRXX</v>
          </cell>
          <cell r="B1506">
            <v>5708</v>
          </cell>
        </row>
        <row r="1507">
          <cell r="A1507" t="str">
            <v>CQKAG803/U129/ME12CVHRXX</v>
          </cell>
          <cell r="B1507">
            <v>1272.92</v>
          </cell>
        </row>
        <row r="1508">
          <cell r="A1508" t="str">
            <v>CQLDP803/E502/ME12CVHRXX</v>
          </cell>
          <cell r="B1508">
            <v>11000</v>
          </cell>
        </row>
        <row r="1509">
          <cell r="A1509" t="str">
            <v>CQLES803/U129/ME12CVHRXX</v>
          </cell>
          <cell r="B1509">
            <v>7921.08</v>
          </cell>
        </row>
        <row r="1510">
          <cell r="A1510" t="str">
            <v>CQLRA803/U129/ME12CVHRXX</v>
          </cell>
          <cell r="B1510">
            <v>5802</v>
          </cell>
        </row>
        <row r="1511">
          <cell r="A1511" t="str">
            <v>CQMET803/U133/ME12CVHRXX</v>
          </cell>
          <cell r="B1511">
            <v>30000</v>
          </cell>
        </row>
        <row r="1512">
          <cell r="A1512" t="str">
            <v>CQOTH803/U129/ME12CVHRXX</v>
          </cell>
          <cell r="B1512">
            <v>8139</v>
          </cell>
        </row>
        <row r="1513">
          <cell r="A1513" t="str">
            <v>CQPMA803/U129/ME12CVHRXX</v>
          </cell>
          <cell r="B1513">
            <v>1826</v>
          </cell>
        </row>
        <row r="1514">
          <cell r="A1514" t="str">
            <v>CQPPA803/U129/ME12CVHRXX</v>
          </cell>
          <cell r="B1514">
            <v>5576</v>
          </cell>
        </row>
        <row r="1515">
          <cell r="A1515" t="str">
            <v>CQREL803/E503/ME12CVHRXX</v>
          </cell>
          <cell r="B1515">
            <v>0</v>
          </cell>
        </row>
        <row r="1516">
          <cell r="A1516" t="str">
            <v>CQRMP803/E502/ME12CVHRXX</v>
          </cell>
          <cell r="B1516">
            <v>12000</v>
          </cell>
        </row>
        <row r="1517">
          <cell r="A1517" t="str">
            <v>CQSTE803/U128/ME12CVHRXX</v>
          </cell>
          <cell r="B1517">
            <v>39611</v>
          </cell>
        </row>
        <row r="1518">
          <cell r="A1518" t="str">
            <v>CROSS803/U129/SP12CVHRXX</v>
          </cell>
          <cell r="B1518">
            <v>8000</v>
          </cell>
        </row>
        <row r="1519">
          <cell r="A1519" t="str">
            <v>CROUS803/U129/OR12CVHRXX</v>
          </cell>
          <cell r="B1519">
            <v>0</v>
          </cell>
        </row>
        <row r="1520">
          <cell r="A1520" t="str">
            <v>DDE13803/E460/MF12CVTRXX</v>
          </cell>
          <cell r="B1520">
            <v>10260.030000000001</v>
          </cell>
        </row>
        <row r="1521">
          <cell r="A1521" t="str">
            <v>DOCER803/U113/ME12CVHRXX</v>
          </cell>
          <cell r="B1521">
            <v>0</v>
          </cell>
        </row>
        <row r="1522">
          <cell r="A1522" t="str">
            <v>DOIMB803/U105/ME12CVHRXX</v>
          </cell>
          <cell r="B1522">
            <v>1250</v>
          </cell>
        </row>
        <row r="1523">
          <cell r="A1523" t="str">
            <v>DRAST803/E460/MA12CVTRXX</v>
          </cell>
          <cell r="B1523">
            <v>11008</v>
          </cell>
        </row>
        <row r="1524">
          <cell r="A1524" t="str">
            <v>DREAL803/U105/MA12RAHRXX</v>
          </cell>
          <cell r="B1524">
            <v>30000</v>
          </cell>
        </row>
        <row r="1525">
          <cell r="A1525" t="str">
            <v>DREPA803/E460/OR12CVTRXX</v>
          </cell>
          <cell r="B1525">
            <v>11687.82</v>
          </cell>
        </row>
        <row r="1526">
          <cell r="A1526" t="str">
            <v>DRIMM803/E509/MF12CVHRXX</v>
          </cell>
          <cell r="B1526">
            <v>8800</v>
          </cell>
        </row>
        <row r="1527">
          <cell r="A1527" t="str">
            <v>DURAB803/U505/MF12CVTRXX</v>
          </cell>
          <cell r="B1527">
            <v>1000</v>
          </cell>
        </row>
        <row r="1528">
          <cell r="A1528" t="str">
            <v>EDLEX803/E506/ME12CVHRXX</v>
          </cell>
          <cell r="B1528">
            <v>4306.29</v>
          </cell>
        </row>
        <row r="1529">
          <cell r="A1529" t="str">
            <v>EMCMR803/U129/MF12CVHRXX</v>
          </cell>
          <cell r="B1529">
            <v>13701.43</v>
          </cell>
        </row>
        <row r="1530">
          <cell r="A1530" t="str">
            <v>ENAPX803/E460/OR12CVTRXX</v>
          </cell>
          <cell r="B1530">
            <v>5646.32</v>
          </cell>
        </row>
        <row r="1531">
          <cell r="A1531" t="str">
            <v>ENGEL803/U130/AU12CVHRXX</v>
          </cell>
          <cell r="B1531">
            <v>4500</v>
          </cell>
        </row>
        <row r="1532">
          <cell r="A1532" t="str">
            <v>ENSOS803/E460/SP12CVTRXX</v>
          </cell>
          <cell r="B1532">
            <v>724</v>
          </cell>
        </row>
        <row r="1533">
          <cell r="A1533" t="str">
            <v>ETMM803/U130/MF12CVHRXX</v>
          </cell>
          <cell r="B1533">
            <v>0</v>
          </cell>
        </row>
        <row r="1534">
          <cell r="A1534" t="str">
            <v>NUMEL803/U104/MF12CVHRXX</v>
          </cell>
          <cell r="B1534">
            <v>0</v>
          </cell>
        </row>
        <row r="1535">
          <cell r="A1535" t="str">
            <v>FANTI803/E134/ME12CVHRXX</v>
          </cell>
          <cell r="B1535">
            <v>17000</v>
          </cell>
        </row>
        <row r="1536">
          <cell r="A1536" t="str">
            <v>FFFCR803/E460/AS12CVHRXX</v>
          </cell>
          <cell r="B1536">
            <v>31050</v>
          </cell>
        </row>
        <row r="1537">
          <cell r="A1537" t="str">
            <v>OPTI7803/U104/CR06RAHRXX</v>
          </cell>
          <cell r="B1537">
            <v>38272</v>
          </cell>
        </row>
        <row r="1538">
          <cell r="A1538" t="str">
            <v>FI105803/U105/ME12CVHRXX</v>
          </cell>
          <cell r="B1538">
            <v>0</v>
          </cell>
        </row>
        <row r="1539">
          <cell r="A1539" t="str">
            <v>FI109803/U109/ME12CVHRXX</v>
          </cell>
          <cell r="B1539">
            <v>0</v>
          </cell>
        </row>
        <row r="1540">
          <cell r="A1540" t="str">
            <v>FI113803/U113/ME12CVHRXX</v>
          </cell>
          <cell r="B1540">
            <v>0</v>
          </cell>
        </row>
        <row r="1541">
          <cell r="A1541" t="str">
            <v>FI128803/U128/ME12CVHRXX</v>
          </cell>
          <cell r="B1541">
            <v>0</v>
          </cell>
        </row>
        <row r="1542">
          <cell r="A1542" t="str">
            <v>FI129803/U129/ME12CVHRXX</v>
          </cell>
          <cell r="B1542">
            <v>0</v>
          </cell>
        </row>
        <row r="1543">
          <cell r="A1543" t="str">
            <v>FI130803/U130/ME12CVHRXX</v>
          </cell>
          <cell r="B1543">
            <v>0</v>
          </cell>
        </row>
        <row r="1544">
          <cell r="A1544" t="str">
            <v>FI316803/E316/ME12CVHRXX</v>
          </cell>
          <cell r="B1544">
            <v>0</v>
          </cell>
        </row>
        <row r="1545">
          <cell r="A1545" t="str">
            <v>FI502803/E502/ME12CVHRXX</v>
          </cell>
          <cell r="B1545">
            <v>0</v>
          </cell>
        </row>
        <row r="1546">
          <cell r="A1546" t="str">
            <v>FI503803/E503/ME12CVHRXX</v>
          </cell>
          <cell r="B1546">
            <v>0</v>
          </cell>
        </row>
        <row r="1547">
          <cell r="A1547" t="str">
            <v>FI506803/E506/ME12CVHRXX</v>
          </cell>
          <cell r="B1547">
            <v>0</v>
          </cell>
        </row>
        <row r="1548">
          <cell r="A1548" t="str">
            <v>FI507803/E507/ME12CVHRXX</v>
          </cell>
          <cell r="B1548">
            <v>0</v>
          </cell>
        </row>
        <row r="1549">
          <cell r="A1549" t="str">
            <v>FI510803/E510/ME12CVHRXX</v>
          </cell>
          <cell r="B1549">
            <v>0</v>
          </cell>
        </row>
        <row r="1550">
          <cell r="A1550" t="str">
            <v>FI511803/E511/ME12CVHRXX</v>
          </cell>
          <cell r="B1550">
            <v>0</v>
          </cell>
        </row>
        <row r="1551">
          <cell r="A1551" t="str">
            <v>FI515803/E515/ME12CVHRXX</v>
          </cell>
          <cell r="B1551">
            <v>0</v>
          </cell>
        </row>
        <row r="1552">
          <cell r="A1552" t="str">
            <v>FI520803/F520/ME12CVHRXX</v>
          </cell>
          <cell r="B1552">
            <v>0</v>
          </cell>
        </row>
        <row r="1553">
          <cell r="A1553" t="str">
            <v>FICER803/U505/ME12CVHRXX</v>
          </cell>
          <cell r="B1553">
            <v>0</v>
          </cell>
        </row>
        <row r="1554">
          <cell r="A1554" t="str">
            <v>FIGER803/U505/ME12CVHRXX</v>
          </cell>
          <cell r="B1554">
            <v>0</v>
          </cell>
        </row>
        <row r="1555">
          <cell r="A1555" t="str">
            <v>FISSU803/U109/SP12CVHRXX</v>
          </cell>
          <cell r="B1555">
            <v>15000</v>
          </cell>
        </row>
        <row r="1556">
          <cell r="A1556" t="str">
            <v>FOSIC803/U129/SP12CVHRXX</v>
          </cell>
          <cell r="B1556">
            <v>0</v>
          </cell>
        </row>
        <row r="1557">
          <cell r="A1557" t="str">
            <v>GEAPX803/E460/MF12CVHRXX</v>
          </cell>
          <cell r="B1557">
            <v>700</v>
          </cell>
        </row>
        <row r="1558">
          <cell r="A1558" t="str">
            <v>HELIO803/U130/SP12CVHRXX</v>
          </cell>
          <cell r="B1558">
            <v>67200</v>
          </cell>
        </row>
        <row r="1559">
          <cell r="A1559" t="str">
            <v>OWTNM803/U104/MF14CVHRXX</v>
          </cell>
          <cell r="B1559">
            <v>1500</v>
          </cell>
        </row>
        <row r="1560">
          <cell r="A1560" t="str">
            <v>PFM04803/U104/MF10CVHRMU</v>
          </cell>
          <cell r="B1560">
            <v>1230000</v>
          </cell>
        </row>
        <row r="1561">
          <cell r="A1561" t="str">
            <v>IJPSM803/E460/MF12CVHRXX</v>
          </cell>
          <cell r="B1561">
            <v>0</v>
          </cell>
        </row>
        <row r="1562">
          <cell r="A1562" t="str">
            <v>INRAJ803/E134/OR12CVHRXX</v>
          </cell>
          <cell r="B1562">
            <v>0</v>
          </cell>
        </row>
        <row r="1563">
          <cell r="A1563" t="str">
            <v>IPGRU803/U109/SP12CVHRXX</v>
          </cell>
          <cell r="B1563">
            <v>8361</v>
          </cell>
        </row>
        <row r="1564">
          <cell r="A1564" t="str">
            <v>IPICS803/U113/ME12CVHRXX</v>
          </cell>
          <cell r="B1564">
            <v>0</v>
          </cell>
        </row>
        <row r="1565">
          <cell r="A1565" t="str">
            <v>IREAX803/E514/OA12CVHRXX</v>
          </cell>
          <cell r="B1565">
            <v>22200.04</v>
          </cell>
        </row>
        <row r="1566">
          <cell r="A1566" t="str">
            <v>IRESB803/E134/EI12CVHRXX</v>
          </cell>
          <cell r="B1566">
            <v>6000</v>
          </cell>
        </row>
        <row r="1567">
          <cell r="A1567" t="str">
            <v>IU001803/U113/ME12CVHRXX</v>
          </cell>
          <cell r="B1567">
            <v>19497.66</v>
          </cell>
        </row>
        <row r="1568">
          <cell r="A1568" t="str">
            <v>IU009803/U113/ME12CVHRXX</v>
          </cell>
          <cell r="B1568">
            <v>18803.3</v>
          </cell>
        </row>
        <row r="1569">
          <cell r="A1569" t="str">
            <v>IUFBA803/U113/ME12CVHRXX</v>
          </cell>
          <cell r="B1569">
            <v>15000</v>
          </cell>
        </row>
        <row r="1570">
          <cell r="A1570" t="str">
            <v>IUFRO803/U113/ME12CVHRXX</v>
          </cell>
          <cell r="B1570">
            <v>10777.01</v>
          </cell>
        </row>
        <row r="1571">
          <cell r="A1571" t="str">
            <v>JFPCJ803/U109/MF12CVHRXX</v>
          </cell>
          <cell r="B1571">
            <v>17481.84</v>
          </cell>
        </row>
        <row r="1572">
          <cell r="A1572" t="str">
            <v>JNMAC803/U109/MF12CVHRXX</v>
          </cell>
          <cell r="B1572">
            <v>0</v>
          </cell>
        </row>
        <row r="1573">
          <cell r="A1573" t="str">
            <v>JURIS803/E511/MF12CVHRXX</v>
          </cell>
          <cell r="B1573">
            <v>1000</v>
          </cell>
        </row>
        <row r="1574">
          <cell r="A1574" t="str">
            <v>KSCHX803/U130/AM12CVHRXX</v>
          </cell>
          <cell r="B1574">
            <v>0</v>
          </cell>
        </row>
        <row r="1575">
          <cell r="A1575" t="str">
            <v>LALON803/E460/ME12CVHRXX</v>
          </cell>
          <cell r="B1575">
            <v>47500</v>
          </cell>
        </row>
        <row r="1576">
          <cell r="A1576" t="str">
            <v>LDPSC803/E502/ME12CVHRXX</v>
          </cell>
          <cell r="B1576">
            <v>0</v>
          </cell>
        </row>
        <row r="1577">
          <cell r="A1577" t="str">
            <v>LIBAN803/E460/CR12CVTRXX</v>
          </cell>
          <cell r="B1577">
            <v>0</v>
          </cell>
        </row>
        <row r="1578">
          <cell r="A1578" t="str">
            <v>LOKEO803/U129/MF12RAHRXX</v>
          </cell>
          <cell r="B1578">
            <v>168800</v>
          </cell>
        </row>
        <row r="1579">
          <cell r="A1579" t="str">
            <v>LOQAL803/E460/MF12CVTRXX</v>
          </cell>
          <cell r="B1579">
            <v>0</v>
          </cell>
        </row>
        <row r="1580">
          <cell r="A1580" t="str">
            <v>MAGEI803/U129//MA12RAHRXX</v>
          </cell>
          <cell r="B1580">
            <v>2205541.44</v>
          </cell>
        </row>
        <row r="1581">
          <cell r="A1581" t="str">
            <v>MAGPR803/F116/MF12CVHRXX</v>
          </cell>
          <cell r="B1581">
            <v>0</v>
          </cell>
        </row>
        <row r="1582">
          <cell r="A1582" t="str">
            <v>MIGEN803/E460/ME12CVHRXX</v>
          </cell>
          <cell r="B1582">
            <v>13351.59</v>
          </cell>
        </row>
        <row r="1583">
          <cell r="A1583" t="str">
            <v>MIGRA803/U505/RE12CVHRXX</v>
          </cell>
          <cell r="B1583">
            <v>0</v>
          </cell>
        </row>
        <row r="1584">
          <cell r="A1584" t="str">
            <v>MKGEN803/E460/ME12CVHRXX</v>
          </cell>
          <cell r="B1584">
            <v>22956.83</v>
          </cell>
        </row>
        <row r="1585">
          <cell r="A1585" t="str">
            <v>MPGEN803/E460/ME12CVHRXX</v>
          </cell>
          <cell r="B1585">
            <v>14851.59</v>
          </cell>
        </row>
        <row r="1586">
          <cell r="A1586" t="str">
            <v>MPMED803/E460/MF12CVTRXX</v>
          </cell>
          <cell r="B1586">
            <v>21600</v>
          </cell>
        </row>
        <row r="1587">
          <cell r="A1587" t="str">
            <v>NEXCI803/U129/SP12CVHRXX</v>
          </cell>
          <cell r="B1587">
            <v>38000</v>
          </cell>
        </row>
        <row r="1588">
          <cell r="A1588" t="str">
            <v>NEXTG803/U129/ME12CVHRXX</v>
          </cell>
          <cell r="B1588">
            <v>3000</v>
          </cell>
        </row>
        <row r="1589">
          <cell r="A1589" t="str">
            <v>NMOSA803/U128/CR12RAHRXX</v>
          </cell>
          <cell r="B1589">
            <v>90000</v>
          </cell>
        </row>
        <row r="1590">
          <cell r="A1590" t="str">
            <v>PHOTO803/U104/MF14CVHRXX</v>
          </cell>
          <cell r="B1590">
            <v>1000</v>
          </cell>
        </row>
        <row r="1591">
          <cell r="A1591" t="str">
            <v>OGECO803/U105/SP12CVHRXX</v>
          </cell>
          <cell r="B1591">
            <v>20773.41</v>
          </cell>
        </row>
        <row r="1592">
          <cell r="A1592" t="str">
            <v>ORIGH803/U129/SP12CVHRXX</v>
          </cell>
          <cell r="B1592">
            <v>52200</v>
          </cell>
        </row>
        <row r="1593">
          <cell r="A1593" t="str">
            <v>OTME9803/U505/ME12CVHRXX</v>
          </cell>
          <cell r="B1593">
            <v>10000</v>
          </cell>
        </row>
        <row r="1594">
          <cell r="A1594" t="str">
            <v>OXIZY803/U128/ME12CVHRXX</v>
          </cell>
          <cell r="B1594">
            <v>21000</v>
          </cell>
        </row>
        <row r="1595">
          <cell r="A1595" t="str">
            <v>PCIOX803/E460/ME12CVHRXX</v>
          </cell>
          <cell r="B1595">
            <v>0</v>
          </cell>
        </row>
        <row r="1596">
          <cell r="A1596" t="str">
            <v>PHENO803/U128/SP12CVHRXX</v>
          </cell>
          <cell r="B1596">
            <v>5040</v>
          </cell>
        </row>
        <row r="1597">
          <cell r="A1597" t="str">
            <v>PNE04803/U105/OA12CVHRXX</v>
          </cell>
          <cell r="B1597">
            <v>3000</v>
          </cell>
        </row>
        <row r="1598">
          <cell r="A1598" t="str">
            <v>PNE05803/U105/OA12CVHRXX</v>
          </cell>
          <cell r="B1598">
            <v>2508.35</v>
          </cell>
        </row>
        <row r="1599">
          <cell r="A1599" t="str">
            <v>PNE06803/U105/OA12CVHRXX</v>
          </cell>
          <cell r="B1599">
            <v>2926.42</v>
          </cell>
        </row>
        <row r="1600">
          <cell r="A1600" t="str">
            <v>PPC05803/U105/OA12CVHRXX</v>
          </cell>
          <cell r="B1600">
            <v>14483.27</v>
          </cell>
        </row>
        <row r="1601">
          <cell r="A1601" t="str">
            <v>PRATI803/F116/MF12CVHRXX</v>
          </cell>
          <cell r="B1601">
            <v>0</v>
          </cell>
        </row>
        <row r="1602">
          <cell r="A1602" t="str">
            <v>PRINT803/U129/ME12CVHRXX</v>
          </cell>
          <cell r="B1602">
            <v>34740</v>
          </cell>
        </row>
        <row r="1603">
          <cell r="A1603" t="str">
            <v>PVCIS803/U129/OR12RAHRXX</v>
          </cell>
          <cell r="B1603">
            <v>33320</v>
          </cell>
        </row>
        <row r="1604">
          <cell r="A1604" t="str">
            <v>RBOUC803/U129/ME12CVHRXX</v>
          </cell>
          <cell r="B1604">
            <v>0</v>
          </cell>
        </row>
        <row r="1605">
          <cell r="A1605" t="str">
            <v>RCOMX803/U128/MF12CVHRXX</v>
          </cell>
          <cell r="B1605">
            <v>21711.84</v>
          </cell>
        </row>
        <row r="1606">
          <cell r="A1606" t="str">
            <v>REC05803/U105/MF12CVHRXX</v>
          </cell>
          <cell r="B1606">
            <v>0</v>
          </cell>
        </row>
        <row r="1607">
          <cell r="A1607" t="str">
            <v>REC28803/U128/MF12CVHRXX</v>
          </cell>
          <cell r="B1607">
            <v>1020</v>
          </cell>
        </row>
        <row r="1608">
          <cell r="A1608" t="str">
            <v>REC29803/U129/MF12CVHRXX</v>
          </cell>
          <cell r="B1608">
            <v>0</v>
          </cell>
        </row>
        <row r="1609">
          <cell r="A1609" t="str">
            <v>PTB04803/U104/MF13RAHRXX</v>
          </cell>
          <cell r="B1609">
            <v>430000</v>
          </cell>
        </row>
        <row r="1610">
          <cell r="A1610" t="str">
            <v>REFLC803/U104/OR12CVHRXX</v>
          </cell>
          <cell r="B1610">
            <v>6695.5</v>
          </cell>
        </row>
        <row r="1611">
          <cell r="A1611" t="str">
            <v>REPGB803/ER503/MF12CVHRXX</v>
          </cell>
          <cell r="B1611">
            <v>0</v>
          </cell>
        </row>
        <row r="1612">
          <cell r="A1612" t="str">
            <v>RMNFD803/F116/MF12CVHRXX</v>
          </cell>
          <cell r="B1612">
            <v>162840.42000000001</v>
          </cell>
        </row>
        <row r="1613">
          <cell r="A1613" t="str">
            <v>SANOP803/U105/AV12CVHRXX</v>
          </cell>
          <cell r="B1613">
            <v>16574</v>
          </cell>
        </row>
        <row r="1614">
          <cell r="A1614" t="str">
            <v>SEPTO803/U113/SP12CVHRXX</v>
          </cell>
          <cell r="B1614">
            <v>0</v>
          </cell>
        </row>
        <row r="1615">
          <cell r="A1615" t="str">
            <v>SMAR2803/U129/AN12RAHRXX</v>
          </cell>
          <cell r="B1615">
            <v>70000</v>
          </cell>
        </row>
        <row r="1616">
          <cell r="A1616" t="str">
            <v>SPEXX803/F116/MF12CVHRXX</v>
          </cell>
          <cell r="B1616">
            <v>0</v>
          </cell>
        </row>
        <row r="1617">
          <cell r="A1617" t="str">
            <v>TABCE803/U505/ME12CVHRXX</v>
          </cell>
          <cell r="B1617">
            <v>2000</v>
          </cell>
        </row>
        <row r="1618">
          <cell r="A1618" t="str">
            <v>TABCR803/E511/MF12CVHRXX</v>
          </cell>
          <cell r="B1618">
            <v>14372</v>
          </cell>
        </row>
        <row r="1619">
          <cell r="A1619" t="str">
            <v>TABRO803/U505/CR12CVHRXX</v>
          </cell>
          <cell r="B1619">
            <v>4287</v>
          </cell>
        </row>
        <row r="1620">
          <cell r="A1620" t="str">
            <v>THHDR803/E460/ME12CVHRXX</v>
          </cell>
          <cell r="B1620">
            <v>0</v>
          </cell>
        </row>
        <row r="1621">
          <cell r="A1621" t="str">
            <v>TOPAL803/U109/CR12CVHRXX</v>
          </cell>
          <cell r="B1621">
            <v>0</v>
          </cell>
        </row>
        <row r="1622">
          <cell r="A1622" t="str">
            <v>TROUS803/E134/ME12CVHRXX</v>
          </cell>
          <cell r="B1622">
            <v>31333</v>
          </cell>
        </row>
        <row r="1623">
          <cell r="A1623" t="str">
            <v>TUNIS803/U109/MF12CVHRXX</v>
          </cell>
          <cell r="B1623">
            <v>0</v>
          </cell>
        </row>
        <row r="1624">
          <cell r="A1624" t="str">
            <v>TUNOL803/U133/OA12CVHRXX</v>
          </cell>
          <cell r="B1624">
            <v>700</v>
          </cell>
        </row>
        <row r="1625">
          <cell r="A1625" t="str">
            <v>LOKEO803/U129/MF12RAHRXX</v>
          </cell>
          <cell r="B1625">
            <v>100000</v>
          </cell>
        </row>
        <row r="1626">
          <cell r="A1626" t="str">
            <v>LOKEO803/U129/MF12RAHRXX</v>
          </cell>
          <cell r="B1626">
            <v>200500</v>
          </cell>
        </row>
        <row r="1627">
          <cell r="A1627" t="str">
            <v>HUAUA800/ADBD/SP13CVHRXX</v>
          </cell>
          <cell r="B1627">
            <v>5931.5</v>
          </cell>
        </row>
        <row r="1628">
          <cell r="A1628" t="str">
            <v>GRMED803/U105/FE13/CVHRXX</v>
          </cell>
          <cell r="B1628">
            <v>140500</v>
          </cell>
        </row>
        <row r="1629">
          <cell r="A1629" t="str">
            <v>SOUTH802/U209/IS13RAHRXX</v>
          </cell>
          <cell r="B1629">
            <v>99500</v>
          </cell>
        </row>
        <row r="1630">
          <cell r="A1630" t="str">
            <v>GEPNE02U/2057/OR13RAHRXX</v>
          </cell>
          <cell r="B1630">
            <v>30000</v>
          </cell>
        </row>
        <row r="1631">
          <cell r="A1631" t="str">
            <v>DIR13938/80AD/MA13RAHCXX</v>
          </cell>
          <cell r="B1631">
            <v>0</v>
          </cell>
        </row>
        <row r="1632">
          <cell r="A1632" t="str">
            <v>OPERA802/U221/MA13RAHRXX</v>
          </cell>
          <cell r="B1632">
            <v>243367.2</v>
          </cell>
        </row>
        <row r="1633">
          <cell r="A1633" t="str">
            <v>PRIA2802/U209/OR13RAHRXX</v>
          </cell>
          <cell r="B1633">
            <v>7000</v>
          </cell>
        </row>
        <row r="1634">
          <cell r="A1634" t="str">
            <v>CUDQ4802/E220/IS13RAHRXX</v>
          </cell>
          <cell r="B1634">
            <v>200000</v>
          </cell>
        </row>
        <row r="1635">
          <cell r="A1635" t="str">
            <v>IVIVO02U/2129/FO13RAHRXX</v>
          </cell>
          <cell r="B1635">
            <v>22000</v>
          </cell>
        </row>
        <row r="1636">
          <cell r="A1636" t="str">
            <v>SIMVI802/U167/OR13RAHRIA</v>
          </cell>
          <cell r="B1636">
            <v>204474.68</v>
          </cell>
        </row>
        <row r="1637">
          <cell r="A1637" t="str">
            <v>CER13802/U405/OR13RAHRXX</v>
          </cell>
          <cell r="B1637">
            <v>78472</v>
          </cell>
        </row>
        <row r="1638">
          <cell r="A1638" t="str">
            <v>ALMAQ802/U2128MA13RAHIRI</v>
          </cell>
          <cell r="B1638">
            <v>9000</v>
          </cell>
        </row>
        <row r="1639">
          <cell r="A1639" t="str">
            <v>MMPAD802/U218/AS13RAHRXX</v>
          </cell>
          <cell r="B1639">
            <v>50000</v>
          </cell>
        </row>
        <row r="1640">
          <cell r="A1640" t="str">
            <v>ADAPT802/U218/AN13RAHRXX</v>
          </cell>
          <cell r="B1640">
            <v>22484.04</v>
          </cell>
        </row>
        <row r="1641">
          <cell r="A1641" t="str">
            <v>EXPLO802/U167/CR13RAHR12</v>
          </cell>
          <cell r="B1641">
            <v>145000</v>
          </cell>
        </row>
        <row r="1642">
          <cell r="A1642" t="str">
            <v>ASFAL802/U169/AN13RAHRXX</v>
          </cell>
          <cell r="B1642">
            <v>165617</v>
          </cell>
        </row>
        <row r="1643">
          <cell r="A1643" t="str">
            <v>ICROB802/U172/CR13RAHR02</v>
          </cell>
          <cell r="B1643">
            <v>15000</v>
          </cell>
        </row>
        <row r="1644">
          <cell r="A1644" t="str">
            <v>ORFEO802/U169/AN13RAHRXX</v>
          </cell>
          <cell r="B1644">
            <v>48672</v>
          </cell>
        </row>
        <row r="1645">
          <cell r="A1645" t="str">
            <v>JASSU802/U219/AN13RAHRXX</v>
          </cell>
          <cell r="B1645">
            <v>30888</v>
          </cell>
        </row>
        <row r="1646">
          <cell r="A1646" t="str">
            <v>RETT3802/U2121AS13RAHRXX</v>
          </cell>
          <cell r="B1646">
            <v>29500</v>
          </cell>
        </row>
        <row r="1647">
          <cell r="A1647" t="str">
            <v>ECOSO802/U404/AN13RAHRXX</v>
          </cell>
          <cell r="B1647">
            <v>190601</v>
          </cell>
        </row>
        <row r="1648">
          <cell r="A1648" t="str">
            <v>CHIST802/U211/AN13RAHRXX</v>
          </cell>
          <cell r="B1648">
            <v>598000</v>
          </cell>
        </row>
        <row r="1649">
          <cell r="A1649" t="str">
            <v>METAL802/U172/AN13RAHRXX</v>
          </cell>
          <cell r="B1649">
            <v>93392</v>
          </cell>
        </row>
        <row r="1650">
          <cell r="A1650" t="str">
            <v>SEAPA802/U215/AN13RAHRXX</v>
          </cell>
          <cell r="B1650">
            <v>24440</v>
          </cell>
        </row>
        <row r="1651">
          <cell r="A1651" t="str">
            <v>DYSTO802/U2124FO13RAHRXX</v>
          </cell>
          <cell r="B1651">
            <v>27000</v>
          </cell>
        </row>
        <row r="1652">
          <cell r="A1652" t="str">
            <v>CESBI802/U160/OR13RAHRXX</v>
          </cell>
          <cell r="B1652">
            <v>227425.84</v>
          </cell>
        </row>
        <row r="1653">
          <cell r="A1653" t="str">
            <v>AMYOT802/U2129FO13RAHRXX</v>
          </cell>
          <cell r="B1653">
            <v>5460</v>
          </cell>
        </row>
        <row r="1654">
          <cell r="A1654" t="str">
            <v>FRANX802/U223/EI 13RAHRXX</v>
          </cell>
          <cell r="B1654">
            <v>17000</v>
          </cell>
        </row>
        <row r="1655">
          <cell r="A1655" t="str">
            <v>DMFSH802/U2124AS13RAHR03</v>
          </cell>
          <cell r="B1655">
            <v>126800</v>
          </cell>
        </row>
        <row r="1656">
          <cell r="A1656" t="str">
            <v>INV13802/U223/EI 13RAHRXX</v>
          </cell>
          <cell r="B1656">
            <v>126555</v>
          </cell>
        </row>
        <row r="1657">
          <cell r="A1657" t="str">
            <v>PASTE802/U209/IS13RAHRXX</v>
          </cell>
          <cell r="B1657">
            <v>12113</v>
          </cell>
        </row>
        <row r="1658">
          <cell r="A1658" t="str">
            <v>VITAE802/CERI/OR13RAHRXX</v>
          </cell>
          <cell r="B1658">
            <v>22500</v>
          </cell>
        </row>
        <row r="1659">
          <cell r="A1659" t="str">
            <v>VITA1802/U206/OR13RAHRXX</v>
          </cell>
          <cell r="B1659">
            <v>40000</v>
          </cell>
        </row>
        <row r="1660">
          <cell r="A1660" t="str">
            <v>VITA2802/U206/OR13RAHRXX</v>
          </cell>
          <cell r="B1660">
            <v>30000</v>
          </cell>
        </row>
        <row r="1661">
          <cell r="A1661" t="str">
            <v>PANCR802/U210/AS13AVHRXX</v>
          </cell>
          <cell r="B1661">
            <v>40000</v>
          </cell>
        </row>
        <row r="1662">
          <cell r="A1662" t="str">
            <v>SERIN802/U2055FO13RAHRXX</v>
          </cell>
          <cell r="B1662">
            <v>80000</v>
          </cell>
        </row>
        <row r="1663">
          <cell r="A1663" t="str">
            <v>IONIQ802/U2051FO13RAHRXX</v>
          </cell>
          <cell r="B1663">
            <v>300000</v>
          </cell>
        </row>
        <row r="1664">
          <cell r="A1664" t="str">
            <v>MEDIN802/U219/AN13RAHRXX</v>
          </cell>
          <cell r="B1664">
            <v>154024</v>
          </cell>
        </row>
        <row r="1665">
          <cell r="A1665" t="str">
            <v>REBIO802/GENO/IA13RAHRXX</v>
          </cell>
          <cell r="B1665">
            <v>20000</v>
          </cell>
        </row>
        <row r="1666">
          <cell r="A1666" t="str">
            <v>RENAL802/U210/FO13AVHRXX</v>
          </cell>
          <cell r="B1666">
            <v>40000</v>
          </cell>
        </row>
        <row r="1667">
          <cell r="A1667" t="str">
            <v>CUNYT802/U2057IS13AVHRXX</v>
          </cell>
          <cell r="B1667">
            <v>30076.799999999999</v>
          </cell>
        </row>
        <row r="1668">
          <cell r="A1668" t="str">
            <v>MACAR802/U169/AN13AVHRXX</v>
          </cell>
          <cell r="B1668">
            <v>249808</v>
          </cell>
        </row>
        <row r="1669">
          <cell r="A1669" t="str">
            <v>FRAVI802/U160/AN13AVHRXX</v>
          </cell>
          <cell r="B1669">
            <v>204822</v>
          </cell>
        </row>
        <row r="1670">
          <cell r="A1670" t="str">
            <v>LAMIN802/U2122OR13AVHRXX</v>
          </cell>
          <cell r="B1670">
            <v>30000</v>
          </cell>
        </row>
        <row r="1671">
          <cell r="A1671" t="str">
            <v>DECIP802/U2126AN13AVHRXX</v>
          </cell>
          <cell r="B1671">
            <v>161148</v>
          </cell>
        </row>
        <row r="1672">
          <cell r="A1672" t="str">
            <v>IPHER802/U2129AN13AVHRXX</v>
          </cell>
          <cell r="B1672">
            <v>43549</v>
          </cell>
        </row>
        <row r="1673">
          <cell r="A1673" t="str">
            <v>MOVID802/E330/MA13AVHRXX</v>
          </cell>
          <cell r="B1673">
            <v>20800</v>
          </cell>
        </row>
        <row r="1674">
          <cell r="A1674" t="str">
            <v>HEPAT802/U160/OR13AVHRXX</v>
          </cell>
          <cell r="B1674">
            <v>15364</v>
          </cell>
        </row>
        <row r="1675">
          <cell r="A1675" t="str">
            <v>VIEIL802/U167/AN13AVHRXX</v>
          </cell>
          <cell r="B1675">
            <v>62712</v>
          </cell>
        </row>
        <row r="1676">
          <cell r="A1676" t="str">
            <v>SYNAP802/U2055AS13AVHRXX</v>
          </cell>
          <cell r="B1676">
            <v>100000</v>
          </cell>
        </row>
        <row r="1677">
          <cell r="A1677" t="str">
            <v>QUICK802/U167/SP13AVHRXX</v>
          </cell>
          <cell r="B1677">
            <v>70600</v>
          </cell>
        </row>
        <row r="1678">
          <cell r="A1678" t="str">
            <v>EPIRA802/U208/AN13AVHRXX</v>
          </cell>
          <cell r="B1678">
            <v>34344</v>
          </cell>
        </row>
        <row r="1679">
          <cell r="A1679" t="str">
            <v>MOTIO802/U208/AN13AVHRXX</v>
          </cell>
          <cell r="B1679">
            <v>301134</v>
          </cell>
        </row>
        <row r="1680">
          <cell r="A1680" t="str">
            <v>COMPI802/E330/OR13AVHRXX</v>
          </cell>
          <cell r="B1680">
            <v>15000</v>
          </cell>
        </row>
        <row r="1681">
          <cell r="A1681" t="str">
            <v>ISAPA802/E220/OR13AVHRXX</v>
          </cell>
          <cell r="B1681">
            <v>106080</v>
          </cell>
        </row>
        <row r="1682">
          <cell r="A1682" t="str">
            <v>COMPI802/E330/CP13AVHRXX</v>
          </cell>
          <cell r="B1682">
            <v>20000</v>
          </cell>
        </row>
        <row r="1683">
          <cell r="A1683" t="str">
            <v>IMMIG802/U201/OR13AVHRXT</v>
          </cell>
          <cell r="B1683">
            <v>8361.2000000000007</v>
          </cell>
        </row>
        <row r="1684">
          <cell r="A1684" t="str">
            <v>ESPOL802/U215/CN13AVHRXX</v>
          </cell>
          <cell r="B1684">
            <v>8000</v>
          </cell>
        </row>
        <row r="1685">
          <cell r="A1685" t="str">
            <v>DAPSA802/U215/MA13CVHRXX</v>
          </cell>
          <cell r="B1685">
            <v>8361.2000000000007</v>
          </cell>
        </row>
        <row r="1686">
          <cell r="A1686" t="str">
            <v>PARTI802/U172/CR13AVHRXX</v>
          </cell>
          <cell r="B1686">
            <v>22130</v>
          </cell>
        </row>
        <row r="1687">
          <cell r="A1687" t="str">
            <v>REVAL802/U215/CR13AVHRXX</v>
          </cell>
          <cell r="B1687">
            <v>44268</v>
          </cell>
        </row>
        <row r="1688">
          <cell r="A1688" t="str">
            <v>HEART802/U223/AN13AVHRXX</v>
          </cell>
          <cell r="B1688">
            <v>250120</v>
          </cell>
        </row>
        <row r="1689">
          <cell r="A1689" t="str">
            <v>PACRY802/U204/CR13AVHRXX</v>
          </cell>
          <cell r="B1689">
            <v>130000</v>
          </cell>
        </row>
        <row r="1690">
          <cell r="A1690" t="str">
            <v>CHEFF802/U172/CR13AVHRXX</v>
          </cell>
          <cell r="B1690">
            <v>7940</v>
          </cell>
        </row>
        <row r="1691">
          <cell r="A1691" t="str">
            <v>FUNLO802/U160/AN13AVHRXX</v>
          </cell>
          <cell r="B1691">
            <v>94720</v>
          </cell>
        </row>
        <row r="1692">
          <cell r="A1692" t="str">
            <v>VECT2802/U218/AN13AVHRXX</v>
          </cell>
          <cell r="B1692">
            <v>214956</v>
          </cell>
        </row>
        <row r="1693">
          <cell r="A1693" t="str">
            <v>INOV2801/U148/FE13AVHRXX</v>
          </cell>
          <cell r="B1693">
            <v>240888.24</v>
          </cell>
        </row>
        <row r="1694">
          <cell r="A1694" t="str">
            <v>INOV2801/U148/CG13AVHRXX</v>
          </cell>
          <cell r="B1694">
            <v>104450</v>
          </cell>
        </row>
        <row r="1695">
          <cell r="A1695" t="str">
            <v>QUICK802/U167/CR13AVHRXX</v>
          </cell>
          <cell r="B1695">
            <v>45500</v>
          </cell>
        </row>
        <row r="1696">
          <cell r="A1696" t="str">
            <v>DISCR801/E311/CR13RAHRXX</v>
          </cell>
          <cell r="B1696">
            <v>52130</v>
          </cell>
        </row>
        <row r="1697">
          <cell r="A1697" t="str">
            <v>PRODU801/E311/AS13CVHRXX</v>
          </cell>
          <cell r="B1697">
            <v>15000</v>
          </cell>
        </row>
        <row r="1698">
          <cell r="A1698" t="str">
            <v>ECHO2800/ADCU/CG13CVHRXX</v>
          </cell>
          <cell r="B1698">
            <v>3500</v>
          </cell>
        </row>
        <row r="1699">
          <cell r="A1699" t="str">
            <v>SCNRG000/PIME/OR13AVHRX1</v>
          </cell>
          <cell r="B1699">
            <v>53129</v>
          </cell>
        </row>
        <row r="1700">
          <cell r="A1700" t="str">
            <v>CQ068801/F331/ME13CVHRXX</v>
          </cell>
        </row>
        <row r="1701">
          <cell r="A1701" t="str">
            <v>CQ069801/F332/ME13CVHRXX</v>
          </cell>
        </row>
        <row r="1702">
          <cell r="A1702" t="str">
            <v>LABR+SOC/B0AD/AN13CVHRXX</v>
          </cell>
          <cell r="B1702">
            <v>270625</v>
          </cell>
        </row>
        <row r="1703">
          <cell r="A1703" t="str">
            <v>COND2SOC/B0AD/CG13RAHRXX</v>
          </cell>
          <cell r="B1703">
            <v>50000</v>
          </cell>
        </row>
        <row r="1704">
          <cell r="A1704" t="str">
            <v>APEXX801/U141/CR13RAHRX3</v>
          </cell>
          <cell r="B1704">
            <v>35200</v>
          </cell>
        </row>
        <row r="1705">
          <cell r="A1705" t="str">
            <v>APOGX801/U321/CR13AVHRXX</v>
          </cell>
          <cell r="B1705">
            <v>12990</v>
          </cell>
        </row>
        <row r="1706">
          <cell r="A1706" t="str">
            <v>CHARA801/U137/OR13CVHRXX</v>
          </cell>
          <cell r="B1706">
            <v>30000</v>
          </cell>
        </row>
        <row r="1707">
          <cell r="A1707" t="str">
            <v>AVEHI801/U137/OR13RAHRXX</v>
          </cell>
          <cell r="B1707">
            <v>108160</v>
          </cell>
        </row>
        <row r="1708">
          <cell r="A1708" t="str">
            <v>ARCEL801/U137/AS13CVHRXX</v>
          </cell>
          <cell r="B1708">
            <v>33444.800000000003</v>
          </cell>
        </row>
        <row r="1709">
          <cell r="A1709" t="str">
            <v>LIFE+801/E303/EU13AVHRXX</v>
          </cell>
          <cell r="B1709">
            <v>131466</v>
          </cell>
        </row>
        <row r="1710">
          <cell r="A1710" t="str">
            <v>ASSIS801/E303/CG13CVHRXX</v>
          </cell>
          <cell r="B1710">
            <v>7000</v>
          </cell>
        </row>
        <row r="1711">
          <cell r="A1711" t="str">
            <v>AERM5801/U330/ME13CVHRXX</v>
          </cell>
          <cell r="B1711">
            <v>24500</v>
          </cell>
        </row>
        <row r="1712">
          <cell r="A1712" t="str">
            <v>CASPA803/U128/AN12RAHRXX</v>
          </cell>
          <cell r="B1712">
            <v>170040</v>
          </cell>
        </row>
        <row r="1713">
          <cell r="A1713" t="str">
            <v>PLURI803/U128/AN13RAHRXX</v>
          </cell>
          <cell r="B1713">
            <v>389979</v>
          </cell>
        </row>
        <row r="1714">
          <cell r="A1714" t="str">
            <v>STUDO803/U128/AN13RAHRXX</v>
          </cell>
          <cell r="B1714">
            <v>208345</v>
          </cell>
        </row>
        <row r="1715">
          <cell r="A1715" t="str">
            <v>SYNTA803/U128/AN13RAHRXX</v>
          </cell>
          <cell r="B1715">
            <v>479120</v>
          </cell>
        </row>
        <row r="1716">
          <cell r="A1716" t="str">
            <v>AVBPL803/U128/CN13CVHR</v>
          </cell>
          <cell r="B1716">
            <v>0</v>
          </cell>
        </row>
        <row r="1717">
          <cell r="A1717" t="str">
            <v>SICOM803/U109/MA13RAHRXX</v>
          </cell>
          <cell r="B1717">
            <v>173664.72</v>
          </cell>
        </row>
        <row r="1718">
          <cell r="A1718" t="str">
            <v>SALSA803/U109/CR13AVHRXX</v>
          </cell>
          <cell r="B1718">
            <v>119970</v>
          </cell>
        </row>
        <row r="1719">
          <cell r="A1719" t="str">
            <v>INTEX803/U109/OA12RAHRXX</v>
          </cell>
          <cell r="B1719">
            <v>161893</v>
          </cell>
        </row>
        <row r="1720">
          <cell r="A1720" t="str">
            <v>DIAME803/U109/AN13RAHRXX</v>
          </cell>
          <cell r="B1720">
            <v>179286</v>
          </cell>
        </row>
        <row r="1721">
          <cell r="A1721" t="str">
            <v>INTEG803/U109/MF13RAHRXX</v>
          </cell>
          <cell r="B1721">
            <v>273471</v>
          </cell>
        </row>
        <row r="1722">
          <cell r="A1722" t="str">
            <v>KITTX803/U109/FO13CVHRXX</v>
          </cell>
          <cell r="B1722">
            <v>100000</v>
          </cell>
        </row>
        <row r="1723">
          <cell r="A1723" t="str">
            <v>RANGE803/U109/MF14AVHRXX</v>
          </cell>
          <cell r="B1723">
            <v>78000</v>
          </cell>
        </row>
        <row r="1724">
          <cell r="A1724" t="str">
            <v>OTME2803/U113/LA13CVHRXX</v>
          </cell>
          <cell r="B1724">
            <v>3900</v>
          </cell>
        </row>
        <row r="1725">
          <cell r="A1725" t="str">
            <v>OTME3803/U113/LA13CVHRXX</v>
          </cell>
          <cell r="B1725">
            <v>4800</v>
          </cell>
        </row>
        <row r="1726">
          <cell r="A1726" t="str">
            <v>OTME4803/U113/LA13CVHRXX</v>
          </cell>
          <cell r="B1726">
            <v>6750</v>
          </cell>
        </row>
        <row r="1727">
          <cell r="A1727" t="str">
            <v>OTME5803/U113/LA13CVHRXX</v>
          </cell>
          <cell r="B1727">
            <v>14890</v>
          </cell>
        </row>
        <row r="1728">
          <cell r="A1728" t="str">
            <v>OTME6803/U113/LA13CVHRXX</v>
          </cell>
          <cell r="B1728">
            <v>22800</v>
          </cell>
        </row>
        <row r="1729">
          <cell r="A1729" t="str">
            <v>CMCUC803/U113/AU12CVHRXX</v>
          </cell>
          <cell r="B1729">
            <v>1100</v>
          </cell>
        </row>
        <row r="1730">
          <cell r="A1730" t="str">
            <v>REFLE803/U104/OR12CVHRXX</v>
          </cell>
          <cell r="B1730">
            <v>23304.5</v>
          </cell>
        </row>
        <row r="1731">
          <cell r="A1731" t="str">
            <v>ELCDF803/U105/SP13CVHRXX</v>
          </cell>
          <cell r="B1731">
            <v>20000</v>
          </cell>
        </row>
        <row r="1732">
          <cell r="A1732" t="str">
            <v>PIAMO803/U129/OA13RAHRXX</v>
          </cell>
          <cell r="B1732">
            <v>280700</v>
          </cell>
        </row>
        <row r="1733">
          <cell r="A1733" t="str">
            <v>AFMCH802/U167/AS13CVHRXX</v>
          </cell>
        </row>
        <row r="1734">
          <cell r="A1734" t="str">
            <v>CNES802/U167/AS14CVHRXX</v>
          </cell>
        </row>
        <row r="1735">
          <cell r="A1735" t="str">
            <v>DREAX803/F520/CR14AVHRXX</v>
          </cell>
          <cell r="B1735">
            <v>38500</v>
          </cell>
        </row>
        <row r="1736">
          <cell r="A1736" t="str">
            <v>DREAX803/F520/CR14AVHRXX</v>
          </cell>
          <cell r="B1736">
            <v>21580</v>
          </cell>
        </row>
        <row r="1737">
          <cell r="A1737" t="str">
            <v>DAGOT803/D067/AU13AVHRXX</v>
          </cell>
          <cell r="B1737">
            <v>4500</v>
          </cell>
        </row>
        <row r="1738">
          <cell r="A1738" t="str">
            <v>CORE2803/U129/OR13CVHRXX</v>
          </cell>
          <cell r="B1738">
            <v>285259.03000000003</v>
          </cell>
        </row>
        <row r="1739">
          <cell r="A1739" t="str">
            <v>MICHE803/U129/SP13CVHRCI</v>
          </cell>
          <cell r="B1739">
            <v>27000</v>
          </cell>
        </row>
        <row r="1740">
          <cell r="A1740" t="str">
            <v>BARTO803/U129/SP13CVHRCI</v>
          </cell>
          <cell r="B1740">
            <v>27000</v>
          </cell>
        </row>
        <row r="1741">
          <cell r="A1741" t="str">
            <v>BORRE803/U129/SP13CVHRCI</v>
          </cell>
          <cell r="B1741">
            <v>27000</v>
          </cell>
        </row>
        <row r="1742">
          <cell r="A1742" t="str">
            <v>FRAVI802/U203/AN13AVHRXX</v>
          </cell>
          <cell r="B1742">
            <v>204822</v>
          </cell>
        </row>
        <row r="1743">
          <cell r="A1743" t="str">
            <v>FORMP803/E134/SP13CVHRXX</v>
          </cell>
          <cell r="B1743">
            <v>19563.23</v>
          </cell>
        </row>
        <row r="1744">
          <cell r="A1744" t="str">
            <v>BIOMA803/E460/CR13AVHRXX</v>
          </cell>
          <cell r="B1744">
            <v>11000</v>
          </cell>
        </row>
        <row r="1745">
          <cell r="A1745" t="str">
            <v>BIOMA803/E460/MF13RAHRXX</v>
          </cell>
          <cell r="B1745">
            <v>4180</v>
          </cell>
        </row>
        <row r="1746">
          <cell r="A1746" t="str">
            <v>CPAKE803/E460/CP13CVHRXX</v>
          </cell>
          <cell r="B1746">
            <v>60000</v>
          </cell>
        </row>
        <row r="1747">
          <cell r="A1747" t="str">
            <v>PTF16803/F116/MF13RAHRXX</v>
          </cell>
          <cell r="B1747">
            <v>296100</v>
          </cell>
        </row>
        <row r="1748">
          <cell r="A1748" t="str">
            <v>PTF16803/F116/MF13RAHRXX</v>
          </cell>
          <cell r="B1748">
            <v>302900</v>
          </cell>
        </row>
        <row r="1749">
          <cell r="A1749" t="str">
            <v>PTB16803/F116/MF13RAHRXX</v>
          </cell>
          <cell r="B1749">
            <v>287000</v>
          </cell>
        </row>
        <row r="1750">
          <cell r="A1750" t="str">
            <v>PTB16803/F116/MF13RAHRXX</v>
          </cell>
          <cell r="B1750">
            <v>811400</v>
          </cell>
        </row>
        <row r="1751">
          <cell r="A1751" t="str">
            <v>GRMED803/U105/EU13AVHRXX</v>
          </cell>
          <cell r="B1751">
            <v>275484.24</v>
          </cell>
        </row>
        <row r="1752">
          <cell r="A1752" t="str">
            <v>OXYHU803/U133/OA13AVHRXX</v>
          </cell>
          <cell r="B1752">
            <v>21000</v>
          </cell>
        </row>
        <row r="1753">
          <cell r="A1753" t="str">
            <v>OTMED803/U105/LA13CVHRXX</v>
          </cell>
          <cell r="B1753">
            <v>8000</v>
          </cell>
        </row>
        <row r="1754">
          <cell r="A1754" t="str">
            <v>CQE12803/U105/ME13CVHRXX</v>
          </cell>
          <cell r="B1754">
            <v>2000</v>
          </cell>
        </row>
        <row r="1755">
          <cell r="A1755" t="str">
            <v>OTME8803/U105/LA13CVHRXX</v>
          </cell>
          <cell r="B1755">
            <v>5418</v>
          </cell>
        </row>
        <row r="1756">
          <cell r="A1756" t="str">
            <v>OTME7803/U105/LA13CVHRXX</v>
          </cell>
          <cell r="B1756">
            <v>12000</v>
          </cell>
        </row>
        <row r="1757">
          <cell r="A1757" t="str">
            <v>OTME1803/U105/LA13CVHRXX</v>
          </cell>
          <cell r="B1757">
            <v>10990</v>
          </cell>
        </row>
        <row r="1758">
          <cell r="A1758" t="str">
            <v>APRON803/U105/AD13CVHRXX</v>
          </cell>
          <cell r="B1758">
            <v>3344.48</v>
          </cell>
        </row>
        <row r="1759">
          <cell r="A1759" t="str">
            <v>CBNMP803/U105/OA13RAHRXX</v>
          </cell>
          <cell r="B1759">
            <v>55104</v>
          </cell>
        </row>
        <row r="1760">
          <cell r="A1760" t="str">
            <v>CBNM1803/U105/OA13CVHRXX</v>
          </cell>
          <cell r="B1760">
            <v>10000</v>
          </cell>
        </row>
        <row r="1761">
          <cell r="A1761" t="str">
            <v>AERM6803/U105/OA13AVHRXX</v>
          </cell>
          <cell r="B1761">
            <v>42286</v>
          </cell>
        </row>
        <row r="1762">
          <cell r="A1762" t="str">
            <v>AERM5803/U105/OA13AVHRXX</v>
          </cell>
          <cell r="B1762">
            <v>28545</v>
          </cell>
        </row>
        <row r="1763">
          <cell r="A1763" t="str">
            <v>LEXIP801/U312/AS13RAHRXX</v>
          </cell>
          <cell r="B1763">
            <v>19960</v>
          </cell>
        </row>
        <row r="1764">
          <cell r="A1764" t="str">
            <v>MATEX803/U130/AN13RAHRXX</v>
          </cell>
          <cell r="B1764">
            <v>215435</v>
          </cell>
        </row>
        <row r="1765">
          <cell r="A1765" t="str">
            <v>AEDJM803/F520/MF13CVHRXX</v>
          </cell>
          <cell r="B1765">
            <v>2000</v>
          </cell>
        </row>
        <row r="1766">
          <cell r="A1766" t="str">
            <v>ACCES802/U163/ME13CVHRXX</v>
          </cell>
          <cell r="B1766">
            <v>6911</v>
          </cell>
        </row>
        <row r="1767">
          <cell r="A1767" t="str">
            <v>ACCUE802/U223/MA13CVHRXX</v>
          </cell>
        </row>
        <row r="1768">
          <cell r="A1768" t="str">
            <v>ACTPR802/U219/IA13CVHRXX</v>
          </cell>
          <cell r="B1768">
            <v>0</v>
          </cell>
        </row>
        <row r="1769">
          <cell r="A1769" t="str">
            <v>ALZHE802/U208/AS13CVHRXX</v>
          </cell>
          <cell r="B1769">
            <v>396969</v>
          </cell>
        </row>
        <row r="1770">
          <cell r="A1770" t="str">
            <v>AVESM802/U2121AS13CVHRXX</v>
          </cell>
          <cell r="B1770">
            <v>5000</v>
          </cell>
        </row>
        <row r="1771">
          <cell r="A1771" t="str">
            <v>BSCRE802/U221/MF13CVHRXX</v>
          </cell>
        </row>
        <row r="1772">
          <cell r="A1772" t="str">
            <v>CARAS802/U219/FO13CVHRXX</v>
          </cell>
          <cell r="B1772">
            <v>0</v>
          </cell>
        </row>
        <row r="1773">
          <cell r="A1773" t="str">
            <v>CHBAR802/U204/AM13CVHRXX</v>
          </cell>
          <cell r="B1773">
            <v>30000</v>
          </cell>
        </row>
        <row r="1774">
          <cell r="A1774" t="str">
            <v>CHDAS802/U169/AM13CVHRXX</v>
          </cell>
          <cell r="B1774">
            <v>10000</v>
          </cell>
        </row>
        <row r="1775">
          <cell r="A1775" t="str">
            <v>CHMER802/U223/AM13CVHRXX</v>
          </cell>
        </row>
        <row r="1776">
          <cell r="A1776" t="str">
            <v>CNES2802/U167/OR13CVHRTT</v>
          </cell>
        </row>
        <row r="1777">
          <cell r="A1777" t="str">
            <v>CNES3802/U208/OR13CVHRXX</v>
          </cell>
        </row>
        <row r="1778">
          <cell r="A1778" t="str">
            <v>COEMB802/U161/MF13CVHRXX</v>
          </cell>
          <cell r="B1778">
            <v>2000</v>
          </cell>
        </row>
        <row r="1779">
          <cell r="A1779" t="str">
            <v>COL03802/U219/AM13CVHRXX</v>
          </cell>
          <cell r="B1779">
            <v>0</v>
          </cell>
        </row>
        <row r="1780">
          <cell r="A1780" t="str">
            <v>COL05802/U206/AM13CVHRXX</v>
          </cell>
          <cell r="B1780">
            <v>2500</v>
          </cell>
        </row>
        <row r="1781">
          <cell r="A1781" t="str">
            <v>COL10802/U163/AM13CVHRXX</v>
          </cell>
        </row>
        <row r="1782">
          <cell r="A1782" t="str">
            <v>COL11802/U163/AM13CVHRXX</v>
          </cell>
        </row>
        <row r="1783">
          <cell r="A1783" t="str">
            <v>COL13802/U404/AM13CVHRXX</v>
          </cell>
        </row>
        <row r="1784">
          <cell r="A1784" t="str">
            <v>COL14802/U404/AM13CVHRXX</v>
          </cell>
        </row>
        <row r="1785">
          <cell r="A1785" t="str">
            <v>COL15802/U167/MF13CVHRXX</v>
          </cell>
        </row>
        <row r="1786">
          <cell r="A1786" t="str">
            <v>COL18802/U168/MF13CVHRXX</v>
          </cell>
        </row>
        <row r="1787">
          <cell r="A1787" t="str">
            <v>COL19802/U172/MF13CVHRXX</v>
          </cell>
        </row>
        <row r="1788">
          <cell r="A1788" t="str">
            <v>COL30802/U172/LA13CVHRXX</v>
          </cell>
        </row>
        <row r="1789">
          <cell r="A1789" t="str">
            <v>COLIB802/U201/VM13CVHRXX</v>
          </cell>
        </row>
        <row r="1790">
          <cell r="A1790" t="str">
            <v>COONR802/U406/MF13CVHRXX</v>
          </cell>
        </row>
        <row r="1791">
          <cell r="A1791" t="str">
            <v>CQ052802/F175/ME13CVHRXX</v>
          </cell>
          <cell r="B1791">
            <v>40000</v>
          </cell>
        </row>
        <row r="1792">
          <cell r="A1792" t="str">
            <v>DARMO802/U219/IA13CVHRXX</v>
          </cell>
          <cell r="B1792">
            <v>0</v>
          </cell>
        </row>
        <row r="1793">
          <cell r="A1793" t="str">
            <v>DUFOU802/U222/AS13AVHRXX</v>
          </cell>
          <cell r="B1793">
            <v>33000</v>
          </cell>
        </row>
        <row r="1794">
          <cell r="A1794" t="str">
            <v>EADIX802/U208/FO13CVHRXX</v>
          </cell>
        </row>
        <row r="1795">
          <cell r="A1795" t="str">
            <v>EAEXX802/U213/FO13CVHRXX</v>
          </cell>
        </row>
        <row r="1796">
          <cell r="A1796" t="str">
            <v>EHEDA802/U209/EI13CVHRXX</v>
          </cell>
          <cell r="B1796">
            <v>155000</v>
          </cell>
        </row>
        <row r="1797">
          <cell r="A1797" t="str">
            <v>EMTMX802/U204/FO13CVHRXX</v>
          </cell>
          <cell r="B1797">
            <v>20720</v>
          </cell>
        </row>
        <row r="1798">
          <cell r="A1798" t="str">
            <v>ENMEX802/U404/FO13CVHRXX</v>
          </cell>
        </row>
        <row r="1799">
          <cell r="A1799" t="str">
            <v>EPCDX802/U210/FO13CVHRXX</v>
          </cell>
        </row>
        <row r="1800">
          <cell r="A1800" t="str">
            <v>FDF13802/U219/FO13CVHRXX</v>
          </cell>
          <cell r="B1800">
            <v>0</v>
          </cell>
        </row>
        <row r="1801">
          <cell r="A1801" t="str">
            <v>GPRIX802/U2122AS13CVHRXX</v>
          </cell>
          <cell r="B1801">
            <v>50000</v>
          </cell>
        </row>
        <row r="1802">
          <cell r="A1802" t="str">
            <v>GSDOX802/U404/FO13CVHRXX</v>
          </cell>
        </row>
        <row r="1803">
          <cell r="A1803" t="str">
            <v>HUBER802/U201/OR13CVHRXX</v>
          </cell>
          <cell r="B1803">
            <v>57000</v>
          </cell>
        </row>
        <row r="1804">
          <cell r="A1804" t="str">
            <v>IDEPX802/U404/MF13CVHRXX</v>
          </cell>
        </row>
        <row r="1805">
          <cell r="A1805" t="str">
            <v>IUBOR802/U164/AU13CVHRXX</v>
          </cell>
        </row>
        <row r="1806">
          <cell r="A1806" t="str">
            <v>IUDEC802/U404/AU13CVHRXX</v>
          </cell>
        </row>
        <row r="1807">
          <cell r="A1807" t="str">
            <v>IUDUF802/U404/AU13CVHRXX</v>
          </cell>
        </row>
        <row r="1808">
          <cell r="A1808" t="str">
            <v>JPIMM802/U162/EI13CVHRXX</v>
          </cell>
          <cell r="B1808">
            <v>22523.87</v>
          </cell>
        </row>
        <row r="1809">
          <cell r="A1809" t="str">
            <v>LOTM1802/U172/LA13CVHRXX</v>
          </cell>
        </row>
        <row r="1810">
          <cell r="A1810" t="str">
            <v>MARTI802/U219/IA13CVHRXX</v>
          </cell>
          <cell r="B1810">
            <v>0</v>
          </cell>
        </row>
        <row r="1811">
          <cell r="A1811" t="str">
            <v>MODEL802/U167/FO13CVHRXX</v>
          </cell>
        </row>
        <row r="1812">
          <cell r="A1812" t="str">
            <v>ODELI802/U2125FO13CVHRXX</v>
          </cell>
        </row>
        <row r="1813">
          <cell r="A1813" t="str">
            <v>OEMSX802/E331/FO13CVHRXX</v>
          </cell>
          <cell r="B1813">
            <v>20000</v>
          </cell>
        </row>
        <row r="1814">
          <cell r="A1814" t="str">
            <v>ORMOL802/U205/FO13CVHRXX</v>
          </cell>
        </row>
        <row r="1815">
          <cell r="A1815" t="str">
            <v>PFIZ8802/U2058SP13CVHRXX</v>
          </cell>
        </row>
        <row r="1816">
          <cell r="A1816" t="str">
            <v>POLIT802/U404/OR13CVHRCA</v>
          </cell>
          <cell r="B1816">
            <v>8361.2000000000007</v>
          </cell>
        </row>
        <row r="1817">
          <cell r="A1817" t="str">
            <v>PSPEX802/E331/FO13CVHRXX</v>
          </cell>
          <cell r="B1817">
            <v>41440</v>
          </cell>
        </row>
        <row r="1818">
          <cell r="A1818" t="str">
            <v>PUPIN802/U219/SP13CVHRXX</v>
          </cell>
          <cell r="B1818">
            <v>0</v>
          </cell>
        </row>
        <row r="1819">
          <cell r="A1819" t="str">
            <v>STAND802/U210/OR13CVHRXX</v>
          </cell>
        </row>
        <row r="1820">
          <cell r="A1820" t="str">
            <v>SUGAR802/U219/SP13CVHRXX</v>
          </cell>
          <cell r="B1820">
            <v>0</v>
          </cell>
        </row>
        <row r="1821">
          <cell r="A1821" t="str">
            <v>TCNRS802/U207/CN13CVHRXX</v>
          </cell>
        </row>
        <row r="1822">
          <cell r="A1822" t="str">
            <v>UMOEX802/U167/FO13CVHRXX</v>
          </cell>
        </row>
        <row r="1823">
          <cell r="A1823" t="str">
            <v>UNIVE802/U212/SP13CVHRXX</v>
          </cell>
        </row>
        <row r="1824">
          <cell r="A1824" t="str">
            <v>VALER802/U219/OR13CVHRXX</v>
          </cell>
          <cell r="B1824">
            <v>0</v>
          </cell>
        </row>
        <row r="1825">
          <cell r="A1825" t="str">
            <v>EPURE100/LCXX/AS13CVTAXX</v>
          </cell>
          <cell r="B1825">
            <v>25000</v>
          </cell>
        </row>
        <row r="1826">
          <cell r="A1826" t="str">
            <v>AVOST400/ADRE/AN13CVTFXX</v>
          </cell>
          <cell r="B1826">
            <v>39296</v>
          </cell>
        </row>
        <row r="1827">
          <cell r="A1827" t="str">
            <v>DACO2100/PYXX/MA13CVTFXX</v>
          </cell>
          <cell r="B1827">
            <v>40000</v>
          </cell>
        </row>
        <row r="1828">
          <cell r="A1828" t="str">
            <v>FINMINF1/ACXX/AN13CVHFXX</v>
          </cell>
          <cell r="B1828">
            <v>50000</v>
          </cell>
        </row>
        <row r="1829">
          <cell r="A1829" t="str">
            <v>SPRIN400/ADXX/MA13CVTFXX</v>
          </cell>
          <cell r="B1829">
            <v>17000</v>
          </cell>
        </row>
        <row r="1830">
          <cell r="A1830" t="str">
            <v>EUTO2330/ADXX/EU13CVTICA</v>
          </cell>
          <cell r="B1830">
            <v>60000</v>
          </cell>
        </row>
        <row r="1831">
          <cell r="A1831" t="str">
            <v>C230F021/TGCE/FE13RAHP02</v>
          </cell>
          <cell r="B1831">
            <v>168301.05</v>
          </cell>
        </row>
        <row r="1832">
          <cell r="A1832" t="str">
            <v>ACTI2800/ADCU/EI13CVHRXX</v>
          </cell>
          <cell r="B1832">
            <v>2200</v>
          </cell>
        </row>
        <row r="1833">
          <cell r="A1833" t="str">
            <v>ACTIV800/ADCU/OR13CVHRXX</v>
          </cell>
          <cell r="B1833">
            <v>51000</v>
          </cell>
        </row>
        <row r="1834">
          <cell r="A1834" t="str">
            <v>AUTIS801/U312/FO13CVHRXX</v>
          </cell>
          <cell r="B1834">
            <v>35000</v>
          </cell>
        </row>
        <row r="1835">
          <cell r="A1835" t="str">
            <v>AZURL801/U143/AU13CVHRXX</v>
          </cell>
          <cell r="B1835">
            <v>4500</v>
          </cell>
        </row>
        <row r="1836">
          <cell r="A1836" t="str">
            <v>BIOFO801/U133/CR13AVHRXX</v>
          </cell>
          <cell r="B1836">
            <v>8000</v>
          </cell>
        </row>
        <row r="1837">
          <cell r="A1837" t="str">
            <v>BRESI801/E307/AS13CVHRXX</v>
          </cell>
          <cell r="B1837">
            <v>12000</v>
          </cell>
        </row>
        <row r="1838">
          <cell r="A1838" t="str">
            <v>COMPA801/U141/SP13CVHRXX</v>
          </cell>
          <cell r="B1838">
            <v>149800</v>
          </cell>
        </row>
        <row r="1839">
          <cell r="A1839" t="str">
            <v>COND2OCB/ADXX/CG13RAHRXX</v>
          </cell>
          <cell r="B1839">
            <v>50000</v>
          </cell>
        </row>
        <row r="1840">
          <cell r="A1840" t="str">
            <v>CONG2801/U133/OR13CVHRXX</v>
          </cell>
          <cell r="B1840">
            <v>18953</v>
          </cell>
        </row>
        <row r="1841">
          <cell r="A1841" t="str">
            <v>CORDE801/E307/ME13CVHRXX</v>
          </cell>
          <cell r="B1841">
            <v>34287</v>
          </cell>
        </row>
        <row r="1842">
          <cell r="A1842" t="str">
            <v>CQ067801/F152/ME13CVHRXX</v>
          </cell>
        </row>
        <row r="1843">
          <cell r="A1843" t="str">
            <v>CQEAA801/U138/ME13CVHRXX</v>
          </cell>
        </row>
        <row r="1844">
          <cell r="A1844" t="str">
            <v>CQEMB801/U138/ME13CVHRXX</v>
          </cell>
        </row>
        <row r="1845">
          <cell r="A1845" t="str">
            <v>CQMFO801/U138/ME13CVHRXX</v>
          </cell>
        </row>
        <row r="1846">
          <cell r="A1846" t="str">
            <v>CQPST801/U138/ME13CVHRXX</v>
          </cell>
        </row>
        <row r="1847">
          <cell r="A1847" t="str">
            <v>CREAT801/E309/AN13RAHRXX</v>
          </cell>
          <cell r="B1847">
            <v>114000</v>
          </cell>
        </row>
        <row r="1848">
          <cell r="A1848" t="str">
            <v>CST13800/ADCU/CR13CVHRXX</v>
          </cell>
          <cell r="B1848">
            <v>25000</v>
          </cell>
        </row>
        <row r="1849">
          <cell r="A1849" t="str">
            <v>DELIN801/U328/AS13CVHRX4</v>
          </cell>
          <cell r="B1849">
            <v>14000</v>
          </cell>
        </row>
        <row r="1850">
          <cell r="A1850" t="str">
            <v>DELIN801/U328/AS13CVHRX5</v>
          </cell>
          <cell r="B1850">
            <v>2300</v>
          </cell>
        </row>
        <row r="1851">
          <cell r="A1851" t="str">
            <v>DELIN801/U328/AV13CVHRX1</v>
          </cell>
          <cell r="B1851">
            <v>3500</v>
          </cell>
        </row>
        <row r="1852">
          <cell r="A1852" t="str">
            <v>DELIN801/U328/AV13CVHRX2</v>
          </cell>
          <cell r="B1852">
            <v>4000</v>
          </cell>
        </row>
        <row r="1853">
          <cell r="A1853" t="str">
            <v>DELIN801/U328/AV13CVHRX3</v>
          </cell>
          <cell r="B1853">
            <v>500</v>
          </cell>
        </row>
        <row r="1854">
          <cell r="A1854" t="str">
            <v>DELIN801/U328/MF13CVHRXX</v>
          </cell>
          <cell r="B1854">
            <v>0</v>
          </cell>
        </row>
        <row r="1855">
          <cell r="A1855" t="str">
            <v>DEPOS801/U137/CG13RAHRX3</v>
          </cell>
          <cell r="B1855">
            <v>44000</v>
          </cell>
        </row>
        <row r="1856">
          <cell r="A1856" t="str">
            <v>DNPME801/U141/AN13RAHRXX</v>
          </cell>
          <cell r="B1856">
            <v>145800</v>
          </cell>
        </row>
        <row r="1857">
          <cell r="A1857" t="str">
            <v>ECHO1800/ADCU/CR13CVHRXX</v>
          </cell>
          <cell r="B1857">
            <v>3500</v>
          </cell>
        </row>
        <row r="1858">
          <cell r="A1858" t="str">
            <v>ELEVE801/U319/EI13CVHRXX</v>
          </cell>
          <cell r="B1858">
            <v>3045</v>
          </cell>
        </row>
        <row r="1859">
          <cell r="A1859" t="str">
            <v>EUROP801/U323/VM13CVHRXX</v>
          </cell>
          <cell r="B1859">
            <v>40000</v>
          </cell>
        </row>
        <row r="1860">
          <cell r="A1860" t="str">
            <v>FAIS2800/ADCU/AU13CVHRXX</v>
          </cell>
          <cell r="B1860">
            <v>500</v>
          </cell>
        </row>
        <row r="1861">
          <cell r="A1861" t="str">
            <v>FAIS3800/ADCU/IS13CVHRXX</v>
          </cell>
          <cell r="B1861">
            <v>800</v>
          </cell>
        </row>
        <row r="1862">
          <cell r="A1862" t="str">
            <v>FAIS4800/ADCU/VM13CVHRXX</v>
          </cell>
          <cell r="B1862">
            <v>2000</v>
          </cell>
        </row>
        <row r="1863">
          <cell r="A1863" t="str">
            <v>FAISC800/ADCU/CN13CVHRXX</v>
          </cell>
          <cell r="B1863">
            <v>1000</v>
          </cell>
        </row>
        <row r="1864">
          <cell r="A1864" t="str">
            <v>FRON2OCB/ADXX/CR13RAHRXX</v>
          </cell>
          <cell r="B1864">
            <v>50000</v>
          </cell>
        </row>
        <row r="1865">
          <cell r="A1865" t="str">
            <v>GD6DX801/E310/CR13AVHRXX</v>
          </cell>
          <cell r="B1865">
            <v>48081</v>
          </cell>
        </row>
        <row r="1866">
          <cell r="A1866" t="str">
            <v>GYPTI801/U317/CR13RAHRX1</v>
          </cell>
          <cell r="B1866">
            <v>320000</v>
          </cell>
        </row>
        <row r="1867">
          <cell r="A1867" t="str">
            <v>GYPTI801/U317/FO13RAHRLA</v>
          </cell>
          <cell r="B1867">
            <v>5000</v>
          </cell>
        </row>
        <row r="1868">
          <cell r="A1868" t="str">
            <v>GYPTI801/U317/VM13RAHRX2</v>
          </cell>
          <cell r="B1868">
            <v>132000</v>
          </cell>
        </row>
        <row r="1869">
          <cell r="A1869" t="str">
            <v>HALAL801/U322/FO13CVHRLA</v>
          </cell>
          <cell r="B1869">
            <v>3000</v>
          </cell>
        </row>
        <row r="1870">
          <cell r="A1870" t="str">
            <v>IGOPS801/U322/FO13CVHRLA</v>
          </cell>
          <cell r="B1870">
            <v>7500</v>
          </cell>
        </row>
        <row r="1871">
          <cell r="A1871" t="str">
            <v>IN055801/U140/ME13CVHRXX</v>
          </cell>
        </row>
        <row r="1872">
          <cell r="A1872" t="str">
            <v>IN056801/U142/ME13CVHRXX</v>
          </cell>
          <cell r="B1872">
            <v>200000</v>
          </cell>
        </row>
        <row r="1873">
          <cell r="A1873" t="str">
            <v>IN060801/U143/ME13CVHRXX</v>
          </cell>
          <cell r="B1873">
            <v>478961</v>
          </cell>
        </row>
        <row r="1874">
          <cell r="A1874" t="str">
            <v>IU018801/U323/ME13CVHRXX</v>
          </cell>
          <cell r="B1874">
            <v>100000</v>
          </cell>
        </row>
        <row r="1875">
          <cell r="A1875" t="str">
            <v>IU019801/U136/ME13CVHRXX</v>
          </cell>
          <cell r="B1875">
            <v>75000</v>
          </cell>
        </row>
        <row r="1876">
          <cell r="A1876" t="str">
            <v>IU020801/U142/ME13CVHRXX</v>
          </cell>
          <cell r="B1876">
            <v>18750</v>
          </cell>
        </row>
        <row r="1877">
          <cell r="A1877" t="str">
            <v>IU021801/E309/ME13CVHRXX</v>
          </cell>
        </row>
        <row r="1878">
          <cell r="A1878" t="str">
            <v>JASSU801/U323/AN13RAHRXX</v>
          </cell>
          <cell r="B1878">
            <v>41252</v>
          </cell>
        </row>
        <row r="1879">
          <cell r="A1879" t="str">
            <v>LABR+OCB/ADXX/AN13CVHRXX</v>
          </cell>
          <cell r="B1879">
            <v>270625</v>
          </cell>
        </row>
        <row r="1880">
          <cell r="A1880" t="str">
            <v>MALLE800/ADCU/OR13CVHRXX</v>
          </cell>
          <cell r="B1880">
            <v>3000</v>
          </cell>
        </row>
        <row r="1881">
          <cell r="A1881" t="str">
            <v>MUSIA801/U144/SP13RAHRXX</v>
          </cell>
          <cell r="B1881">
            <v>131300</v>
          </cell>
        </row>
        <row r="1882">
          <cell r="A1882" t="str">
            <v>OBSER801/U137/AS13CVHRXX</v>
          </cell>
          <cell r="B1882">
            <v>45138</v>
          </cell>
        </row>
        <row r="1883">
          <cell r="A1883" t="str">
            <v>ONCPS801/E310/OR13CVHRXX</v>
          </cell>
          <cell r="B1883">
            <v>7386.36</v>
          </cell>
        </row>
        <row r="1884">
          <cell r="A1884" t="str">
            <v>OPTIP801/U144/CG13RAHRX3</v>
          </cell>
          <cell r="B1884">
            <v>83720</v>
          </cell>
        </row>
        <row r="1885">
          <cell r="A1885" t="str">
            <v>ORDCS801/U328/CR13RAHRXX</v>
          </cell>
          <cell r="B1885">
            <v>73000</v>
          </cell>
        </row>
        <row r="1886">
          <cell r="A1886" t="str">
            <v>PAIRX801/U137/CG13AVHRXX</v>
          </cell>
          <cell r="B1886">
            <v>50000</v>
          </cell>
        </row>
        <row r="1887">
          <cell r="A1887" t="str">
            <v>PAIRX801/U137/CR13AVHRXX</v>
          </cell>
          <cell r="B1887">
            <v>71900</v>
          </cell>
        </row>
        <row r="1888">
          <cell r="A1888" t="str">
            <v>PAIRX801/U137/SP13RAHRXX</v>
          </cell>
          <cell r="B1888">
            <v>110000</v>
          </cell>
        </row>
        <row r="1889">
          <cell r="A1889" t="str">
            <v>PASQU801/U140/AU13CVHRXX</v>
          </cell>
          <cell r="B1889">
            <v>4500</v>
          </cell>
        </row>
        <row r="1890">
          <cell r="A1890" t="str">
            <v>PATSC800/ADCU/VM13CVHRXX</v>
          </cell>
          <cell r="B1890">
            <v>1500</v>
          </cell>
        </row>
        <row r="1891">
          <cell r="A1891" t="str">
            <v>PAVIM800/ADCU/MF13CVHRXX</v>
          </cell>
          <cell r="B1891">
            <v>47500</v>
          </cell>
        </row>
        <row r="1892">
          <cell r="A1892" t="str">
            <v>PDAMU000/PIME/AM13CVHRXX</v>
          </cell>
          <cell r="B1892">
            <v>10488</v>
          </cell>
        </row>
        <row r="1893">
          <cell r="A1893" t="str">
            <v>POLYT801/U142/AN13AVHRXX</v>
          </cell>
          <cell r="B1893">
            <v>167162</v>
          </cell>
        </row>
        <row r="1894">
          <cell r="A1894" t="str">
            <v>PREST801/U137/MF13CVHRXX</v>
          </cell>
        </row>
        <row r="1895">
          <cell r="A1895" t="str">
            <v>PROLI801/U133/FO13RAHRXX</v>
          </cell>
          <cell r="B1895">
            <v>121420</v>
          </cell>
        </row>
        <row r="1896">
          <cell r="A1896" t="str">
            <v>PROLI802/U172/FO13RAHRXX</v>
          </cell>
          <cell r="B1896">
            <v>5000</v>
          </cell>
        </row>
        <row r="1897">
          <cell r="A1897" t="str">
            <v>RECIF801/U314/EI13RAHRXX</v>
          </cell>
          <cell r="B1897">
            <v>32500</v>
          </cell>
        </row>
        <row r="1898">
          <cell r="A1898" t="str">
            <v>RETRO801/U328/EI13CVHRXX</v>
          </cell>
          <cell r="B1898">
            <v>12374.58</v>
          </cell>
        </row>
        <row r="1899">
          <cell r="A1899" t="str">
            <v>RFIEAOCB/ADXX/FO13CVHRXX</v>
          </cell>
          <cell r="B1899">
            <v>90000</v>
          </cell>
        </row>
        <row r="1900">
          <cell r="A1900" t="str">
            <v>S1301330/ADXX/AU13RAHRXX</v>
          </cell>
          <cell r="B1900">
            <v>5250</v>
          </cell>
        </row>
        <row r="1901">
          <cell r="A1901" t="str">
            <v>S1302330/ADXX/AU13RAHRXX</v>
          </cell>
          <cell r="B1901">
            <v>11558</v>
          </cell>
        </row>
        <row r="1902">
          <cell r="A1902" t="str">
            <v>SCAMU000/PIME/AM13CVHRXX</v>
          </cell>
          <cell r="B1902">
            <v>70000</v>
          </cell>
        </row>
        <row r="1903">
          <cell r="A1903" t="str">
            <v>SCHEE801/E302/AU13CVHRXX</v>
          </cell>
          <cell r="B1903">
            <v>4500</v>
          </cell>
        </row>
        <row r="1904">
          <cell r="A1904" t="str">
            <v>SCOLA801/E307/OR13RAHRIA</v>
          </cell>
          <cell r="B1904">
            <v>44209</v>
          </cell>
        </row>
        <row r="1905">
          <cell r="A1905" t="str">
            <v>SEREN801/U137/FO13CVHRLA</v>
          </cell>
          <cell r="B1905">
            <v>24450</v>
          </cell>
        </row>
        <row r="1906">
          <cell r="A1906" t="str">
            <v>SFERE801/F332/AU13CVHRXX</v>
          </cell>
          <cell r="B1906">
            <v>2000</v>
          </cell>
        </row>
        <row r="1907">
          <cell r="A1907" t="str">
            <v>SOUK2800/ADCU/VM13CVHRXX</v>
          </cell>
          <cell r="B1907">
            <v>30000</v>
          </cell>
        </row>
        <row r="1908">
          <cell r="A1908" t="str">
            <v>SOUK3800/ADCU/MA13CVHRXX</v>
          </cell>
          <cell r="B1908">
            <v>1000</v>
          </cell>
        </row>
        <row r="1909">
          <cell r="A1909" t="str">
            <v>SOUK4800/ADCU/VA13CVHRXX</v>
          </cell>
          <cell r="B1909">
            <v>2000</v>
          </cell>
        </row>
        <row r="1910">
          <cell r="A1910" t="str">
            <v>SOUK5800/ADCU/VM13CVHRXX</v>
          </cell>
          <cell r="B1910">
            <v>2000</v>
          </cell>
        </row>
        <row r="1911">
          <cell r="A1911" t="str">
            <v>SYLVE801/U137/AS13CVHRXX</v>
          </cell>
          <cell r="B1911">
            <v>30000</v>
          </cell>
        </row>
        <row r="1912">
          <cell r="A1912" t="str">
            <v>SYSPO801/U323/AN13RAHRXX</v>
          </cell>
          <cell r="B1912">
            <v>44290</v>
          </cell>
        </row>
        <row r="1913">
          <cell r="A1913" t="str">
            <v>TECHF801/U144/SP13RAHRX1</v>
          </cell>
          <cell r="B1913">
            <v>66100</v>
          </cell>
        </row>
        <row r="1914">
          <cell r="A1914" t="str">
            <v>TELES801/U143/MA13RAHRXX</v>
          </cell>
          <cell r="B1914">
            <v>53800</v>
          </cell>
        </row>
        <row r="1915">
          <cell r="A1915" t="str">
            <v>TUBCH801/U144/OR13CVHRXX</v>
          </cell>
          <cell r="B1915">
            <v>50000</v>
          </cell>
        </row>
        <row r="1916">
          <cell r="A1916" t="str">
            <v>VINC2801/U319/AU13CVHRXX</v>
          </cell>
          <cell r="B1916">
            <v>4500</v>
          </cell>
        </row>
        <row r="1917">
          <cell r="A1917" t="str">
            <v>VINC3801/U320/AU13CVHRXX</v>
          </cell>
          <cell r="B1917">
            <v>4500</v>
          </cell>
        </row>
        <row r="1918">
          <cell r="A1918" t="str">
            <v>VINCI801/U317/AU13CVHRX1</v>
          </cell>
          <cell r="B1918">
            <v>4500</v>
          </cell>
        </row>
        <row r="1919">
          <cell r="A1919" t="str">
            <v>VINCI801/U317/AU13CVHRX2</v>
          </cell>
          <cell r="B1919">
            <v>4500</v>
          </cell>
        </row>
        <row r="1920">
          <cell r="A1920" t="str">
            <v>VINCI801/U317/AU13CVHRX3</v>
          </cell>
          <cell r="B1920">
            <v>4500</v>
          </cell>
        </row>
        <row r="1921">
          <cell r="A1921" t="str">
            <v>CASP2803/U129/AN13RAHRXX</v>
          </cell>
          <cell r="B1921">
            <v>244358</v>
          </cell>
        </row>
        <row r="1922">
          <cell r="A1922" t="str">
            <v>RANGE803/U109/MF14AVHRXX</v>
          </cell>
          <cell r="B1922">
            <v>62000</v>
          </cell>
        </row>
        <row r="1923">
          <cell r="A1923" t="str">
            <v>RANGE803/U109/MF14AVHRXX</v>
          </cell>
          <cell r="B1923">
            <v>151271</v>
          </cell>
        </row>
        <row r="1924">
          <cell r="A1924" t="str">
            <v>ENZYM802/U160/IA13AVHRXX</v>
          </cell>
          <cell r="B1924">
            <v>60000</v>
          </cell>
        </row>
        <row r="1925">
          <cell r="A1925" t="str">
            <v>MIGRA801/U328/MF13CVHRXX</v>
          </cell>
          <cell r="B1925">
            <v>2500</v>
          </cell>
        </row>
        <row r="1926">
          <cell r="A1926" t="str">
            <v>5YOUN803/U128/MF13CVHRXX</v>
          </cell>
          <cell r="B1926">
            <v>11100</v>
          </cell>
        </row>
        <row r="1927">
          <cell r="A1927" t="str">
            <v>AFDAX803/E511/MF13CVHRXX</v>
          </cell>
          <cell r="B1927">
            <v>9701</v>
          </cell>
        </row>
        <row r="1928">
          <cell r="A1928" t="str">
            <v>AFHIP803/E503/AV13CVHRXX</v>
          </cell>
          <cell r="B1928">
            <v>4500</v>
          </cell>
        </row>
        <row r="1929">
          <cell r="A1929" t="str">
            <v>ALTSA803/U113/FO13RAHRXX</v>
          </cell>
          <cell r="B1929">
            <v>35578.480000000003</v>
          </cell>
        </row>
        <row r="1930">
          <cell r="A1930" t="str">
            <v>AMUN0803/U505/AN13CVHRXX</v>
          </cell>
          <cell r="B1930">
            <v>3300</v>
          </cell>
        </row>
        <row r="1931">
          <cell r="A1931" t="str">
            <v>ANIMA803/U133/ME13CVHRXX</v>
          </cell>
          <cell r="B1931">
            <v>0</v>
          </cell>
        </row>
        <row r="1932">
          <cell r="A1932" t="str">
            <v>APRON803/U105/AD13CVHRXX</v>
          </cell>
          <cell r="B1932">
            <v>3344.48</v>
          </cell>
        </row>
        <row r="1933">
          <cell r="A1933" t="str">
            <v>BIOCA803/U128/MF13CVHRXX</v>
          </cell>
          <cell r="B1933">
            <v>1000</v>
          </cell>
        </row>
        <row r="1934">
          <cell r="A1934" t="str">
            <v>BIZPR803/U109/CR13RAHRXX</v>
          </cell>
          <cell r="B1934">
            <v>102928.34</v>
          </cell>
        </row>
        <row r="1935">
          <cell r="A1935" t="str">
            <v>CAMPU803/U109/ME13RAHRXX</v>
          </cell>
          <cell r="B1935">
            <v>5000</v>
          </cell>
        </row>
        <row r="1936">
          <cell r="A1936" t="str">
            <v>CMCU1803/U105/AU13CVHRXX</v>
          </cell>
          <cell r="B1936">
            <v>1000</v>
          </cell>
        </row>
        <row r="1937">
          <cell r="A1937" t="str">
            <v>COLAP803/E316/ME13CVHRXX</v>
          </cell>
          <cell r="B1937">
            <v>14090.25</v>
          </cell>
        </row>
        <row r="1938">
          <cell r="A1938" t="str">
            <v>COPPR803/E509/CR13CVHRXX</v>
          </cell>
          <cell r="B1938">
            <v>1728</v>
          </cell>
        </row>
        <row r="1939">
          <cell r="A1939" t="str">
            <v>CQE11803/U105/ME13CVHRXX</v>
          </cell>
          <cell r="B1939">
            <v>0</v>
          </cell>
        </row>
        <row r="1940">
          <cell r="A1940" t="str">
            <v>CQE21803/U105/ME13CVHRXX</v>
          </cell>
          <cell r="B1940">
            <v>0</v>
          </cell>
        </row>
        <row r="1941">
          <cell r="A1941" t="str">
            <v>CQE22803/U105/ME13CVHRXX</v>
          </cell>
          <cell r="B1941">
            <v>0</v>
          </cell>
        </row>
        <row r="1942">
          <cell r="A1942" t="str">
            <v>CQE23803/U105/ME13CVHRXX</v>
          </cell>
          <cell r="B1942">
            <v>0</v>
          </cell>
        </row>
        <row r="1943">
          <cell r="A1943" t="str">
            <v>CQE31803/U105/ME13CVHRXX</v>
          </cell>
          <cell r="B1943">
            <v>0</v>
          </cell>
        </row>
        <row r="1944">
          <cell r="A1944" t="str">
            <v>CQE32803/U105/ME13CVHRXX</v>
          </cell>
          <cell r="B1944">
            <v>0</v>
          </cell>
        </row>
        <row r="1945">
          <cell r="A1945" t="str">
            <v>CQE33803/U105/ME13CVHRXX</v>
          </cell>
          <cell r="B1945">
            <v>0</v>
          </cell>
        </row>
        <row r="1946">
          <cell r="A1946" t="str">
            <v>CQE50803/U105/ME13CVHRXX</v>
          </cell>
          <cell r="B1946">
            <v>0</v>
          </cell>
        </row>
        <row r="1947">
          <cell r="A1947" t="str">
            <v>CQE61803/U105/ME13CVHRXX</v>
          </cell>
          <cell r="B1947">
            <v>0</v>
          </cell>
        </row>
        <row r="1948">
          <cell r="A1948" t="str">
            <v>CQE63803/U105/ME13CVHRXX</v>
          </cell>
          <cell r="B1948">
            <v>0</v>
          </cell>
        </row>
        <row r="1949">
          <cell r="A1949" t="str">
            <v>CQE64803/U105/ME13CVHRXX</v>
          </cell>
          <cell r="B1949">
            <v>0</v>
          </cell>
        </row>
        <row r="1950">
          <cell r="A1950" t="str">
            <v>CREAT803/U505/MF13CVHRXX</v>
          </cell>
          <cell r="B1950">
            <v>10847.49</v>
          </cell>
        </row>
        <row r="1951">
          <cell r="A1951" t="str">
            <v>CROIS803/U505/MF13CVHRXX</v>
          </cell>
          <cell r="B1951">
            <v>4506.26</v>
          </cell>
        </row>
        <row r="1952">
          <cell r="A1952" t="str">
            <v>EDJMX803/U505/MF13CVHRXX</v>
          </cell>
          <cell r="B1952">
            <v>5000</v>
          </cell>
        </row>
        <row r="1953">
          <cell r="A1953" t="str">
            <v>EIDEV803/E460/MF13CVHRXX</v>
          </cell>
          <cell r="B1953">
            <v>1265.95</v>
          </cell>
        </row>
        <row r="1954">
          <cell r="A1954" t="str">
            <v>ELCDF803/U105/SP13CVHRXX</v>
          </cell>
          <cell r="B1954">
            <v>20000</v>
          </cell>
        </row>
        <row r="1955">
          <cell r="A1955" t="str">
            <v>ESOCX803/U128/MF13CVHRXX</v>
          </cell>
          <cell r="B1955">
            <v>18000</v>
          </cell>
        </row>
        <row r="1956">
          <cell r="A1956" t="str">
            <v>FISCA803/E514/ME13CVHRXX</v>
          </cell>
          <cell r="B1956">
            <v>13430.05</v>
          </cell>
        </row>
        <row r="1957">
          <cell r="A1957" t="str">
            <v>GODAR803/U113/ME13CVHRXX</v>
          </cell>
          <cell r="B1957">
            <v>5000</v>
          </cell>
        </row>
        <row r="1958">
          <cell r="A1958" t="str">
            <v>HYDR1803/U105/LA13RAHRXX</v>
          </cell>
          <cell r="B1958">
            <v>7350</v>
          </cell>
        </row>
        <row r="1959">
          <cell r="A1959" t="str">
            <v>INGRE803/U128/SP13CVHRXX</v>
          </cell>
          <cell r="B1959">
            <v>0</v>
          </cell>
        </row>
        <row r="1960">
          <cell r="A1960" t="str">
            <v>MENOT803/U113/ME13CVHRXX</v>
          </cell>
          <cell r="B1960">
            <v>6000</v>
          </cell>
        </row>
        <row r="1961">
          <cell r="A1961" t="str">
            <v>NAGAX803/U105/FO13CVHRXX</v>
          </cell>
          <cell r="B1961">
            <v>0</v>
          </cell>
        </row>
        <row r="1962">
          <cell r="A1962" t="str">
            <v>NANOP803/U105/FO13CVHRXX</v>
          </cell>
          <cell r="B1962">
            <v>14000</v>
          </cell>
        </row>
        <row r="1963">
          <cell r="A1963" t="str">
            <v>OTMED803/U105/LA13CVHRXX</v>
          </cell>
          <cell r="B1963">
            <v>16000</v>
          </cell>
        </row>
        <row r="1964">
          <cell r="A1964" t="str">
            <v>PNM02803/U105/OA13RAHRXX</v>
          </cell>
          <cell r="B1964">
            <v>4180</v>
          </cell>
        </row>
        <row r="1965">
          <cell r="A1965" t="str">
            <v>STRAI803/U104/AN09RAHRXX</v>
          </cell>
          <cell r="B1965">
            <v>185120</v>
          </cell>
        </row>
        <row r="1966">
          <cell r="A1966" t="str">
            <v>PTB28803/U128/MF13RAHRXX</v>
          </cell>
          <cell r="B1966">
            <v>140000</v>
          </cell>
        </row>
        <row r="1967">
          <cell r="A1967" t="str">
            <v>PTB29803/U129/MF13RAHRXX</v>
          </cell>
          <cell r="B1967">
            <v>140000</v>
          </cell>
        </row>
        <row r="1968">
          <cell r="A1968" t="str">
            <v>PUBLI803/E515/CG13CVHRXX</v>
          </cell>
          <cell r="B1968">
            <v>16981.84</v>
          </cell>
        </row>
        <row r="1969">
          <cell r="A1969" t="str">
            <v>RESER803/E460/MF13CVHRXX</v>
          </cell>
          <cell r="B1969">
            <v>18347</v>
          </cell>
        </row>
        <row r="1970">
          <cell r="A1970" t="str">
            <v>TASSI803/U129/AU13CVHRXX</v>
          </cell>
          <cell r="B1970">
            <v>1500</v>
          </cell>
        </row>
        <row r="1971">
          <cell r="A1971" t="str">
            <v>THAIX803/F520/MF13CVHRXX</v>
          </cell>
          <cell r="B1971">
            <v>1250</v>
          </cell>
        </row>
        <row r="1972">
          <cell r="A1972" t="str">
            <v>VERRE803/F116/MF13CVHRXX</v>
          </cell>
          <cell r="B1972">
            <v>0</v>
          </cell>
        </row>
        <row r="1973">
          <cell r="A1973" t="str">
            <v>JAMAL801/U143/OR14AVHRXX</v>
          </cell>
          <cell r="B1973">
            <v>43434</v>
          </cell>
        </row>
        <row r="1974">
          <cell r="A1974" t="str">
            <v>APRSX801/E303/CR14AVHRXX</v>
          </cell>
          <cell r="B1974">
            <v>7000</v>
          </cell>
        </row>
        <row r="1975">
          <cell r="A1975" t="str">
            <v>AFM85802/U212CAS12AVHRXX</v>
          </cell>
        </row>
        <row r="1976">
          <cell r="A1976" t="str">
            <v>VASPA802/U2059AN14AVHRXX</v>
          </cell>
          <cell r="B1976">
            <v>77431</v>
          </cell>
        </row>
        <row r="1977">
          <cell r="A1977" t="str">
            <v>SYNAD802/U160/AN14AVHRXX</v>
          </cell>
          <cell r="B1977">
            <v>169603</v>
          </cell>
        </row>
        <row r="1978">
          <cell r="A1978" t="str">
            <v>CHAGA802/U211/AN14AVHRXX</v>
          </cell>
          <cell r="B1978">
            <v>509471</v>
          </cell>
        </row>
        <row r="1979">
          <cell r="A1979" t="str">
            <v>CARDI802/U2125AN14AVHRXX</v>
          </cell>
          <cell r="B1979">
            <v>136615</v>
          </cell>
        </row>
        <row r="1980">
          <cell r="A1980" t="str">
            <v>ARDIA802/U212AAN14AVHRXX</v>
          </cell>
          <cell r="B1980">
            <v>113672</v>
          </cell>
        </row>
        <row r="1981">
          <cell r="A1981" t="str">
            <v>SEQUE802/U211/IS14AVHRXX</v>
          </cell>
          <cell r="B1981">
            <v>116000</v>
          </cell>
        </row>
        <row r="1982">
          <cell r="A1982" t="str">
            <v>DEMIS802/U218/AS14AVHRXX</v>
          </cell>
          <cell r="B1982">
            <v>80000</v>
          </cell>
        </row>
        <row r="1983">
          <cell r="A1983" t="str">
            <v>IONET802/U219/AN14AVHRXX</v>
          </cell>
          <cell r="B1983">
            <v>30160</v>
          </cell>
        </row>
        <row r="1984">
          <cell r="A1984" t="str">
            <v>TELAR802/U210/AN14AVHRXX</v>
          </cell>
          <cell r="B1984">
            <v>45573</v>
          </cell>
        </row>
        <row r="1985">
          <cell r="A1985" t="str">
            <v>LACYD802/F175/IA14AVHRXX</v>
          </cell>
          <cell r="B1985">
            <v>110000</v>
          </cell>
        </row>
        <row r="1986">
          <cell r="A1986" t="str">
            <v>LACYD802/F175/CN14AVHRXX</v>
          </cell>
          <cell r="B1986">
            <v>40000</v>
          </cell>
        </row>
        <row r="1987">
          <cell r="A1987" t="str">
            <v>LACYD802/F175/CR14AVHRXX</v>
          </cell>
          <cell r="B1987">
            <v>150000</v>
          </cell>
        </row>
        <row r="1988">
          <cell r="A1988" t="str">
            <v>INV14802/U223/EI14AVHRXX</v>
          </cell>
          <cell r="B1988">
            <v>120223</v>
          </cell>
        </row>
        <row r="1989">
          <cell r="A1989" t="str">
            <v>FRAN4802/U223/EI 14AVHRXX</v>
          </cell>
          <cell r="B1989">
            <v>2850</v>
          </cell>
        </row>
        <row r="1990">
          <cell r="A1990" t="str">
            <v>GLYCO802/U219/AN14AVHRXX</v>
          </cell>
          <cell r="B1990">
            <v>76931</v>
          </cell>
        </row>
        <row r="1991">
          <cell r="A1991" t="str">
            <v>FORCE802/U208/AN14AVHRXX</v>
          </cell>
          <cell r="B1991">
            <v>126073</v>
          </cell>
        </row>
        <row r="1992">
          <cell r="A1992" t="str">
            <v>VIBRA802/U208/AN14AVHRXX</v>
          </cell>
          <cell r="B1992">
            <v>85766</v>
          </cell>
        </row>
        <row r="1993">
          <cell r="A1993" t="str">
            <v>SOSOS802/U404/AN14AVHRXX</v>
          </cell>
          <cell r="B1993">
            <v>100000</v>
          </cell>
        </row>
        <row r="1994">
          <cell r="A1994" t="str">
            <v>ACAMI802/U2054AN14AVHRXX</v>
          </cell>
          <cell r="B1994">
            <v>174824</v>
          </cell>
        </row>
        <row r="1995">
          <cell r="A1995" t="str">
            <v>BACAP802/U210/OA14AVHRXX</v>
          </cell>
          <cell r="B1995">
            <v>20000</v>
          </cell>
        </row>
        <row r="1996">
          <cell r="A1996" t="str">
            <v>REPRO802/U218/FO14AVHRXX</v>
          </cell>
          <cell r="B1996">
            <v>160503</v>
          </cell>
        </row>
        <row r="1997">
          <cell r="A1997" t="str">
            <v>ENCEP802/U2121FO14AVHRXX</v>
          </cell>
          <cell r="B1997">
            <v>30000</v>
          </cell>
        </row>
        <row r="1998">
          <cell r="A1998" t="str">
            <v>CORIO802/GENO/IA14AVHRXX</v>
          </cell>
          <cell r="B1998">
            <v>20000</v>
          </cell>
        </row>
        <row r="1999">
          <cell r="A1999" t="str">
            <v>ROMAN802/U2057FO14AVHRXX</v>
          </cell>
          <cell r="B1999">
            <v>110000</v>
          </cell>
        </row>
        <row r="2000">
          <cell r="A2000" t="str">
            <v>AFM7B802/U2124AS14AVHRXX</v>
          </cell>
          <cell r="B2000">
            <v>97124</v>
          </cell>
        </row>
        <row r="2001">
          <cell r="A2001" t="str">
            <v>CER14802/U405/OR14AVHRXX</v>
          </cell>
          <cell r="B2001">
            <v>1500</v>
          </cell>
        </row>
        <row r="2002">
          <cell r="A2002" t="str">
            <v>CEREB802/E220/OR14AVHRXX</v>
          </cell>
          <cell r="B2002">
            <v>8000</v>
          </cell>
        </row>
        <row r="2003">
          <cell r="A2003" t="str">
            <v>DELET802/U2121FO14AVHRXX</v>
          </cell>
          <cell r="B2003">
            <v>31812</v>
          </cell>
        </row>
        <row r="2004">
          <cell r="A2004" t="str">
            <v>ASIAX802/U209/AS14AVHRXX</v>
          </cell>
          <cell r="B2004">
            <v>20000</v>
          </cell>
        </row>
        <row r="2005">
          <cell r="A2005" t="str">
            <v>POLYP802/U208/AN14AVHRXX</v>
          </cell>
          <cell r="B2005">
            <v>137878</v>
          </cell>
        </row>
        <row r="2006">
          <cell r="A2006" t="str">
            <v>BIOTA802/U223/OR14AVHRXX</v>
          </cell>
          <cell r="B2006">
            <v>143916</v>
          </cell>
        </row>
        <row r="2007">
          <cell r="A2007" t="str">
            <v>ASTRA802/U210/OR14AVHRXX</v>
          </cell>
          <cell r="B2007">
            <v>130000</v>
          </cell>
        </row>
        <row r="2008">
          <cell r="A2008" t="str">
            <v>PARTI802/U172/CN14AVHRXX</v>
          </cell>
          <cell r="B2008">
            <v>7500</v>
          </cell>
        </row>
        <row r="2009">
          <cell r="A2009" t="str">
            <v>PNEUM802/U209/OA14AVHRXT</v>
          </cell>
          <cell r="B2009">
            <v>18750</v>
          </cell>
        </row>
        <row r="2010">
          <cell r="A2010" t="str">
            <v>UNDER802/U2059AS12AVHR02</v>
          </cell>
          <cell r="B2010">
            <v>14000</v>
          </cell>
        </row>
        <row r="2011">
          <cell r="A2011" t="str">
            <v>METAS802/U219/OA14AVHRXT</v>
          </cell>
          <cell r="B2011">
            <v>6500</v>
          </cell>
        </row>
        <row r="2012">
          <cell r="A2012" t="str">
            <v>HFSPO802/U2051FO14AVHRXX</v>
          </cell>
          <cell r="B2012">
            <v>73057</v>
          </cell>
        </row>
        <row r="2013">
          <cell r="A2013" t="str">
            <v>REVAL802/U215/AM14AVHRXX</v>
          </cell>
          <cell r="B2013">
            <v>44268</v>
          </cell>
        </row>
        <row r="2014">
          <cell r="A2014" t="str">
            <v>PCDBX802/U206/IS14AVHRXX</v>
          </cell>
          <cell r="B2014">
            <v>155750</v>
          </cell>
        </row>
        <row r="2015">
          <cell r="A2015" t="str">
            <v>PCSHX802/U206/IS14AVHRXX</v>
          </cell>
          <cell r="B2015">
            <v>167198</v>
          </cell>
        </row>
        <row r="2016">
          <cell r="A2016" t="str">
            <v>CHIKU802/U209/IS14AVHRXX</v>
          </cell>
          <cell r="B2016">
            <v>15995.2</v>
          </cell>
        </row>
        <row r="2017">
          <cell r="A2017" t="str">
            <v>NOVEL802/U2054AS14AVHRXX</v>
          </cell>
          <cell r="B2017">
            <v>21000</v>
          </cell>
        </row>
        <row r="2018">
          <cell r="A2018" t="str">
            <v>ATHER802/U210/FO14AVHRXX</v>
          </cell>
          <cell r="B2018">
            <v>40000</v>
          </cell>
        </row>
        <row r="2019">
          <cell r="A2019" t="str">
            <v>PRIOD802/U219/AN14AVHRIA</v>
          </cell>
          <cell r="B2019">
            <v>702003.36</v>
          </cell>
        </row>
        <row r="2020">
          <cell r="A2020" t="str">
            <v>QUICK802/U167/CG14AVHRXX</v>
          </cell>
          <cell r="B2020">
            <v>50000</v>
          </cell>
        </row>
        <row r="2021">
          <cell r="A2021" t="str">
            <v>SEROP802/U209/IS14AVHRXX</v>
          </cell>
          <cell r="B2021">
            <v>15000</v>
          </cell>
        </row>
        <row r="2022">
          <cell r="A2022" t="str">
            <v>CLO27802/U223/OR14AVHRXT</v>
          </cell>
          <cell r="B2022">
            <v>12500</v>
          </cell>
        </row>
        <row r="2023">
          <cell r="A2023" t="str">
            <v>GERMA801/U139/CR14AVHRXX</v>
          </cell>
          <cell r="B2023">
            <v>66680</v>
          </cell>
        </row>
        <row r="2024">
          <cell r="A2024" t="str">
            <v>KPLAN802/U215/SP14AVHRXX</v>
          </cell>
          <cell r="B2024">
            <v>49434</v>
          </cell>
        </row>
        <row r="2025">
          <cell r="A2025" t="str">
            <v>CORDE801/E307/ME14CVHRXX</v>
          </cell>
          <cell r="B2025">
            <v>19340</v>
          </cell>
        </row>
        <row r="2026">
          <cell r="A2026" t="str">
            <v>ARLES801/U317/ME14CVHRXX</v>
          </cell>
          <cell r="B2026">
            <v>13000</v>
          </cell>
        </row>
        <row r="2027">
          <cell r="A2027" t="str">
            <v>ISMIR803/E460/CR14AVHRXX</v>
          </cell>
          <cell r="B2027">
            <v>24000</v>
          </cell>
        </row>
        <row r="2028">
          <cell r="A2028" t="str">
            <v>DAMVI801/E302/AU14CVHRXX</v>
          </cell>
          <cell r="B2028">
            <v>4500</v>
          </cell>
        </row>
        <row r="2029">
          <cell r="A2029" t="str">
            <v>LITTO801/U326/OR14CVHRXX</v>
          </cell>
          <cell r="B2029">
            <v>7000</v>
          </cell>
        </row>
        <row r="2030">
          <cell r="A2030" t="str">
            <v>CQ070801/F151/ME14CVHRXX</v>
          </cell>
        </row>
        <row r="2031">
          <cell r="A2031" t="str">
            <v>EXPLOSOC/B0AD/CG14AVHRXX</v>
          </cell>
          <cell r="B2031">
            <v>50000</v>
          </cell>
        </row>
        <row r="2032">
          <cell r="A2032" t="str">
            <v>CQGDA801/U138/ME14CVHRXX</v>
          </cell>
        </row>
        <row r="2033">
          <cell r="A2033" t="str">
            <v>CQGAA801/U138/ME14CVHRXX</v>
          </cell>
        </row>
        <row r="2034">
          <cell r="A2034" t="str">
            <v>CQALE801/U138/ME14CVHRXX</v>
          </cell>
        </row>
        <row r="2035">
          <cell r="A2035" t="str">
            <v>CQAGT801/U138/ME14CVHRXX</v>
          </cell>
        </row>
        <row r="2036">
          <cell r="A2036" t="str">
            <v>CQLUM801/U138/ME14CVHRXX</v>
          </cell>
        </row>
        <row r="2037">
          <cell r="A2037" t="str">
            <v>COPO2801/U141/AN14AVHRXX</v>
          </cell>
          <cell r="B2037">
            <v>168480</v>
          </cell>
        </row>
        <row r="2038">
          <cell r="A2038" t="str">
            <v>VOLTA801/U141/AN14AVHRXX</v>
          </cell>
          <cell r="B2038">
            <v>26677</v>
          </cell>
        </row>
        <row r="2039">
          <cell r="A2039" t="str">
            <v>PHOTX801/U141/AN14AVHRXX</v>
          </cell>
          <cell r="B2039">
            <v>144394</v>
          </cell>
        </row>
        <row r="2040">
          <cell r="A2040" t="str">
            <v>TECHF801/U144/CG14AVHRX2</v>
          </cell>
          <cell r="B2040">
            <v>66100</v>
          </cell>
        </row>
        <row r="2041">
          <cell r="A2041" t="str">
            <v>IU023801/U144/ME14CVHRXX</v>
          </cell>
          <cell r="B2041">
            <v>33435</v>
          </cell>
        </row>
        <row r="2042">
          <cell r="A2042" t="str">
            <v>ISOPO801/U137/CG14AVHRXX</v>
          </cell>
          <cell r="B2042">
            <v>75000</v>
          </cell>
        </row>
        <row r="2043">
          <cell r="A2043" t="str">
            <v>IU022801/E301/ME14CVHRXX</v>
          </cell>
          <cell r="B2043">
            <v>15000</v>
          </cell>
        </row>
        <row r="2044">
          <cell r="A2044" t="str">
            <v>EFFIJ801/U133/AN14AVHRXX</v>
          </cell>
          <cell r="B2044">
            <v>39978</v>
          </cell>
        </row>
        <row r="2045">
          <cell r="A2045" t="str">
            <v>AFDXX801/E310/AS14CVHRXX</v>
          </cell>
          <cell r="B2045">
            <v>5000</v>
          </cell>
        </row>
        <row r="2046">
          <cell r="A2046" t="str">
            <v>QUALI801/E310/OA14CVHRXX</v>
          </cell>
          <cell r="B2046">
            <v>1700</v>
          </cell>
        </row>
        <row r="2047">
          <cell r="A2047" t="str">
            <v>DILOH803/U109/EQ14AVHRXX</v>
          </cell>
          <cell r="B2047">
            <v>245000</v>
          </cell>
        </row>
        <row r="2048">
          <cell r="A2048" t="str">
            <v>ORDCS801/U328/CR14AVHRXX</v>
          </cell>
          <cell r="B2048">
            <v>70000</v>
          </cell>
        </row>
        <row r="2049">
          <cell r="A2049" t="str">
            <v>JNAXX801/U328/AM14CVHRXX</v>
          </cell>
          <cell r="B2049">
            <v>4000</v>
          </cell>
        </row>
        <row r="2050">
          <cell r="A2050" t="str">
            <v>COSTX801/U139/EU14AVHRXX</v>
          </cell>
          <cell r="B2050">
            <v>124271</v>
          </cell>
        </row>
        <row r="2051">
          <cell r="A2051" t="str">
            <v>DYSTA801/E309/AN14AVHRXX</v>
          </cell>
          <cell r="B2051">
            <v>141038</v>
          </cell>
        </row>
        <row r="2052">
          <cell r="A2052" t="str">
            <v>ETUDX801/E309SP14CVHRXX</v>
          </cell>
          <cell r="B2052">
            <v>105427.56</v>
          </cell>
        </row>
        <row r="2053">
          <cell r="A2053" t="str">
            <v>SPINE802/U216/FO14CVHRXX</v>
          </cell>
          <cell r="B2053">
            <v>40000</v>
          </cell>
        </row>
        <row r="2054">
          <cell r="A2054" t="str">
            <v>PERCE802/U167/FO14CVHRXX</v>
          </cell>
          <cell r="B2054">
            <v>42120</v>
          </cell>
        </row>
        <row r="2055">
          <cell r="A2055" t="str">
            <v>VAHIA801/U139/FO14CVHRXX</v>
          </cell>
          <cell r="B2055">
            <v>42120</v>
          </cell>
        </row>
        <row r="2056">
          <cell r="A2056" t="str">
            <v>MITER801/U139/FO14CVHRXX</v>
          </cell>
          <cell r="B2056">
            <v>42120</v>
          </cell>
        </row>
        <row r="2057">
          <cell r="A2057" t="str">
            <v>JOVIA801/U142/FO14CVHRXX</v>
          </cell>
          <cell r="B2057">
            <v>5000</v>
          </cell>
        </row>
        <row r="2058">
          <cell r="A2058" t="str">
            <v>DESIG801/E309/FO14CVHRXX</v>
          </cell>
          <cell r="B2058">
            <v>3200</v>
          </cell>
        </row>
        <row r="2059">
          <cell r="A2059" t="str">
            <v>IRM7T802/U204/FO14CVHRXX</v>
          </cell>
          <cell r="B2059">
            <v>50000</v>
          </cell>
        </row>
        <row r="2060">
          <cell r="A2060" t="str">
            <v>COOPE802/E331/FO14CVHRXX</v>
          </cell>
          <cell r="B2060">
            <v>5000</v>
          </cell>
        </row>
        <row r="2061">
          <cell r="A2061" t="str">
            <v>MMMDD803/F131/FO14CVHRXX</v>
          </cell>
          <cell r="B2061">
            <v>14000</v>
          </cell>
        </row>
        <row r="2062">
          <cell r="A2062" t="str">
            <v>TERRI803/U505/FO14CVHRXX</v>
          </cell>
          <cell r="B2062">
            <v>18000</v>
          </cell>
        </row>
        <row r="2063">
          <cell r="A2063" t="str">
            <v>OEUVR801/U323/FO14CVHRXX</v>
          </cell>
          <cell r="B2063">
            <v>5000</v>
          </cell>
        </row>
        <row r="2064">
          <cell r="A2064" t="str">
            <v>IGEME802/U170/FO14CVHRXX</v>
          </cell>
          <cell r="B2064">
            <v>10000</v>
          </cell>
        </row>
        <row r="2065">
          <cell r="A2065" t="str">
            <v>LERED803/E316/AN14AVHRXX</v>
          </cell>
          <cell r="B2065">
            <v>47632</v>
          </cell>
        </row>
        <row r="2066">
          <cell r="A2066" t="str">
            <v>AGGRE802/U169/AN14AVHRXX</v>
          </cell>
          <cell r="B2066">
            <v>51043</v>
          </cell>
        </row>
        <row r="2067">
          <cell r="A2067" t="str">
            <v>DANUB802/U223/MA14AVHRXT</v>
          </cell>
          <cell r="B2067">
            <v>511600</v>
          </cell>
        </row>
        <row r="2068">
          <cell r="A2068" t="str">
            <v>NORDI802/U205/SP14AVHRXX</v>
          </cell>
          <cell r="B2068">
            <v>40000</v>
          </cell>
        </row>
        <row r="2069">
          <cell r="A2069" t="str">
            <v>NARMA801/U141/AN14AVHRXX</v>
          </cell>
          <cell r="B2069">
            <v>555446</v>
          </cell>
        </row>
        <row r="2070">
          <cell r="A2070" t="str">
            <v>REGAL802/U160/AN14AVHRXX</v>
          </cell>
          <cell r="B2070">
            <v>151840</v>
          </cell>
        </row>
        <row r="2071">
          <cell r="A2071" t="str">
            <v>TURBO802/U167/AN14AVHRXX</v>
          </cell>
          <cell r="B2071">
            <v>181547</v>
          </cell>
        </row>
        <row r="2072">
          <cell r="A2072" t="str">
            <v>GREEN802/U172/AN14AVHRXX</v>
          </cell>
          <cell r="B2072">
            <v>15002</v>
          </cell>
        </row>
        <row r="2073">
          <cell r="A2073" t="str">
            <v>GENOT803/U105/AS14AVHRXX</v>
          </cell>
          <cell r="B2073">
            <v>30000</v>
          </cell>
        </row>
        <row r="2074">
          <cell r="A2074" t="str">
            <v>SONIM802/U167/AN14AVHRXX</v>
          </cell>
          <cell r="B2074">
            <v>374975</v>
          </cell>
        </row>
        <row r="2075">
          <cell r="A2075" t="str">
            <v>DYNAM803/U105/AN14AVHRXX</v>
          </cell>
          <cell r="B2075">
            <v>246560</v>
          </cell>
        </row>
        <row r="2076">
          <cell r="A2076" t="str">
            <v>CRPPX802/U219/OA14CVHRXX</v>
          </cell>
          <cell r="B2076">
            <v>45833</v>
          </cell>
        </row>
        <row r="2077">
          <cell r="A2077" t="str">
            <v>IRM3T802/U213/AM14CVHR</v>
          </cell>
          <cell r="B2077">
            <v>400000</v>
          </cell>
        </row>
        <row r="2078">
          <cell r="A2078" t="str">
            <v>OTME10803/U113/LA14CVHRXX</v>
          </cell>
          <cell r="B2078">
            <v>6000</v>
          </cell>
        </row>
        <row r="2079">
          <cell r="A2079" t="str">
            <v>TEIXM801/U329/AU14AVHRXX</v>
          </cell>
          <cell r="B2079">
            <v>45000</v>
          </cell>
        </row>
        <row r="2080">
          <cell r="A2080" t="str">
            <v>MIRE0801/U137/AN14AVHRIA</v>
          </cell>
          <cell r="B2080">
            <v>223291</v>
          </cell>
        </row>
        <row r="2081">
          <cell r="A2081" t="str">
            <v>ETUDX801/E309SP14CVHRXX</v>
          </cell>
        </row>
        <row r="2082">
          <cell r="A2082" t="str">
            <v>MOUCH802/U167/MA14AVHRXX</v>
          </cell>
          <cell r="B2082">
            <v>129000</v>
          </cell>
        </row>
        <row r="2083">
          <cell r="A2083" t="str">
            <v>EPIKX802/U2121AN14AVHRXX</v>
          </cell>
          <cell r="B2083">
            <v>135004</v>
          </cell>
        </row>
        <row r="2084">
          <cell r="A2084" t="str">
            <v>APMTA802/U167/AS14CVHRXX</v>
          </cell>
        </row>
        <row r="2085">
          <cell r="A2085" t="str">
            <v>WINTE801/U138/MF14CVHRCO</v>
          </cell>
          <cell r="B2085">
            <v>2667</v>
          </cell>
        </row>
        <row r="2086">
          <cell r="A2086" t="str">
            <v>LIS17803/U129/MF14AVHRXX</v>
          </cell>
          <cell r="B2086">
            <v>93900</v>
          </cell>
        </row>
        <row r="2087">
          <cell r="A2087" t="str">
            <v>NOSEA803/U129/MF14CVHRXX</v>
          </cell>
        </row>
        <row r="2088">
          <cell r="A2088" t="str">
            <v>CQACH803/U129/ME14CVHRXX</v>
          </cell>
          <cell r="B2088">
            <v>3656</v>
          </cell>
        </row>
        <row r="2089">
          <cell r="A2089" t="str">
            <v>AFFIX803/E460/MF14CVHRXX</v>
          </cell>
          <cell r="B2089">
            <v>6500</v>
          </cell>
        </row>
        <row r="2090">
          <cell r="A2090" t="str">
            <v>ENJEU803/E514/MF14CVHRXX</v>
          </cell>
          <cell r="B2090">
            <v>5000</v>
          </cell>
        </row>
        <row r="2091">
          <cell r="A2091" t="str">
            <v>IREAX803/E514/OA14CVHRXX</v>
          </cell>
          <cell r="B2091">
            <v>5000</v>
          </cell>
        </row>
        <row r="2092">
          <cell r="A2092" t="str">
            <v>IODE1801/U137/CR14AVHRXX</v>
          </cell>
          <cell r="B2092">
            <v>132648</v>
          </cell>
        </row>
        <row r="2093">
          <cell r="A2093" t="str">
            <v>KATAR801/U142/AU14CVHRXX</v>
          </cell>
          <cell r="B2093">
            <v>1540</v>
          </cell>
        </row>
        <row r="2094">
          <cell r="A2094" t="str">
            <v>RECUP801/U137/OR14AVHRXX</v>
          </cell>
          <cell r="B2094">
            <v>125468</v>
          </cell>
        </row>
        <row r="2095">
          <cell r="A2095" t="str">
            <v>MPMED803/E460/AU14CVHRXX</v>
          </cell>
          <cell r="B2095">
            <v>1890</v>
          </cell>
        </row>
        <row r="2096">
          <cell r="A2096" t="str">
            <v>MPMED803/E460/MF12CVTRXX</v>
          </cell>
          <cell r="B2096">
            <v>7000</v>
          </cell>
        </row>
        <row r="2097">
          <cell r="A2097" t="str">
            <v>AEROP801/U142/CR14AVHRXX</v>
          </cell>
          <cell r="B2097">
            <v>100000</v>
          </cell>
        </row>
        <row r="2098">
          <cell r="A2098" t="str">
            <v>IC41X801/U142/AN14AVHRXX</v>
          </cell>
          <cell r="B2098">
            <v>76305</v>
          </cell>
        </row>
        <row r="2099">
          <cell r="A2099" t="str">
            <v>LABON801/U137/AN14AVHRXX</v>
          </cell>
          <cell r="B2099">
            <v>212992</v>
          </cell>
        </row>
        <row r="2100">
          <cell r="A2100" t="str">
            <v>BWARX802/U160/AN14AVHRXX</v>
          </cell>
          <cell r="B2100">
            <v>264680</v>
          </cell>
        </row>
        <row r="2101">
          <cell r="A2101" t="str">
            <v>ADONI802/U208/AN14AVHRXX</v>
          </cell>
          <cell r="B2101">
            <v>158870</v>
          </cell>
        </row>
        <row r="2102">
          <cell r="A2102" t="str">
            <v>OBSER801/U137/AS14CVHRXX</v>
          </cell>
          <cell r="B2102">
            <v>102063</v>
          </cell>
        </row>
        <row r="2103">
          <cell r="A2103" t="str">
            <v>OUTPA802/U172/AN14AVHRXX</v>
          </cell>
          <cell r="B2103">
            <v>334859.2</v>
          </cell>
        </row>
        <row r="2104">
          <cell r="A2104" t="str">
            <v>INCEN801/U144/OR14AVHRXX</v>
          </cell>
          <cell r="B2104">
            <v>280000</v>
          </cell>
        </row>
        <row r="2105">
          <cell r="A2105" t="str">
            <v>HEROS802/U172/AN14AVHRXX</v>
          </cell>
          <cell r="B2105">
            <v>38064</v>
          </cell>
        </row>
        <row r="2106">
          <cell r="A2106" t="str">
            <v>CHEFF802/U172/CN14AVHRXX</v>
          </cell>
          <cell r="B2106">
            <v>7940</v>
          </cell>
        </row>
        <row r="2107">
          <cell r="A2107" t="str">
            <v>DEEPO802/U172/AN14AVHRXX</v>
          </cell>
          <cell r="B2107">
            <v>68432</v>
          </cell>
        </row>
        <row r="2108">
          <cell r="A2108" t="str">
            <v>BEVAC802/CERI/AS14AVHRXX</v>
          </cell>
          <cell r="B2108">
            <v>18600</v>
          </cell>
        </row>
        <row r="2109">
          <cell r="A2109" t="str">
            <v>MODRI802/U404/CR14AVHRFO</v>
          </cell>
          <cell r="B2109">
            <v>34226</v>
          </cell>
        </row>
        <row r="2110">
          <cell r="A2110" t="str">
            <v>MODRI802/U404/CR14AVHRIN</v>
          </cell>
          <cell r="B2110">
            <v>15032</v>
          </cell>
        </row>
        <row r="2111">
          <cell r="A2111" t="str">
            <v>ANNUA803/E511/CR14AVHRXT</v>
          </cell>
          <cell r="B2111">
            <v>3916.67</v>
          </cell>
        </row>
        <row r="2112">
          <cell r="A2112" t="str">
            <v>ANNUA803/E511/CP14AVHRXX</v>
          </cell>
          <cell r="B2112">
            <v>1000</v>
          </cell>
        </row>
        <row r="2113">
          <cell r="A2113" t="str">
            <v>CATEG801/U319/MF14CVHRCO</v>
          </cell>
          <cell r="B2113">
            <v>15000</v>
          </cell>
        </row>
        <row r="2114">
          <cell r="A2114" t="str">
            <v>PINAT802/U2054FO14CVHRXX</v>
          </cell>
          <cell r="B2114">
            <v>35000</v>
          </cell>
        </row>
        <row r="2115">
          <cell r="A2115" t="str">
            <v>TESFA801/U140/OR14CVHRXX</v>
          </cell>
          <cell r="B2115">
            <v>32592</v>
          </cell>
        </row>
        <row r="2116">
          <cell r="A2116" t="str">
            <v>PROT1802/U205POR14AVHRXX</v>
          </cell>
          <cell r="B2116">
            <v>195000</v>
          </cell>
        </row>
        <row r="2117">
          <cell r="A2117" t="str">
            <v>ANGIO802/U210/FO14AVHRXX</v>
          </cell>
          <cell r="B2117">
            <v>20000</v>
          </cell>
        </row>
        <row r="2118">
          <cell r="A2118" t="str">
            <v>COAGU802/U210/SP14AVHRXX</v>
          </cell>
          <cell r="B2118">
            <v>20300</v>
          </cell>
        </row>
        <row r="2119">
          <cell r="A2119" t="str">
            <v>HYSTO801/U140/AN14AVHRXX</v>
          </cell>
          <cell r="B2119">
            <v>189155</v>
          </cell>
        </row>
        <row r="2120">
          <cell r="A2120" t="str">
            <v>NORDI802/U2058SP14AVHRXX</v>
          </cell>
          <cell r="B2120">
            <v>40000</v>
          </cell>
        </row>
        <row r="2121">
          <cell r="A2121" t="str">
            <v>APHMX801/E308/OA14AVHRFT</v>
          </cell>
          <cell r="B2121">
            <v>23272.25</v>
          </cell>
        </row>
        <row r="2122">
          <cell r="A2122" t="str">
            <v>FIRAS801/E308/OA14CVHRXX</v>
          </cell>
          <cell r="B2122">
            <v>2500</v>
          </cell>
        </row>
        <row r="2123">
          <cell r="A2123" t="str">
            <v>IUBOU802/U404/ME14CVHRXX</v>
          </cell>
        </row>
        <row r="2124">
          <cell r="A2124" t="str">
            <v>IULAU802/U404/ME14CVHRXX</v>
          </cell>
        </row>
        <row r="2125">
          <cell r="A2125" t="str">
            <v>EPIK1802/U2054AN14AVHRXX</v>
          </cell>
          <cell r="B2125">
            <v>98428</v>
          </cell>
        </row>
        <row r="2126">
          <cell r="A2126" t="str">
            <v>ENLUM801/U320/CR14AVHRXX</v>
          </cell>
          <cell r="B2126">
            <v>6000</v>
          </cell>
        </row>
        <row r="2127">
          <cell r="A2127" t="str">
            <v>NEAT1802/U2058OR14AVHRXX</v>
          </cell>
          <cell r="B2127">
            <v>30000</v>
          </cell>
        </row>
        <row r="2128">
          <cell r="A2128" t="str">
            <v>MAPUC803/E316/AN14AVHRXX</v>
          </cell>
          <cell r="B2128">
            <v>83616</v>
          </cell>
        </row>
        <row r="2129">
          <cell r="A2129" t="str">
            <v>ICARE803/E316/OR14CVHRXX</v>
          </cell>
          <cell r="B2129">
            <v>3000</v>
          </cell>
        </row>
        <row r="2130">
          <cell r="A2130" t="str">
            <v>FLUO2801/U141/CR14AVHRPD</v>
          </cell>
          <cell r="B2130">
            <v>36557</v>
          </cell>
        </row>
        <row r="2131">
          <cell r="A2131" t="str">
            <v>FLUO2801/U141/CR14AVHREQ</v>
          </cell>
          <cell r="B2131">
            <v>45380</v>
          </cell>
        </row>
        <row r="2132">
          <cell r="A2132" t="str">
            <v>MADCE802/U169/AN14AVHRXX</v>
          </cell>
          <cell r="B2132">
            <v>198938</v>
          </cell>
        </row>
        <row r="2133">
          <cell r="A2133" t="str">
            <v>MONOP801/U141/AN14AVHRXX</v>
          </cell>
          <cell r="B2133">
            <v>232701</v>
          </cell>
        </row>
        <row r="2134">
          <cell r="A2134" t="str">
            <v>VALOL803/E316/FO14AVHRXX</v>
          </cell>
          <cell r="B2134">
            <v>46030.080000000002</v>
          </cell>
        </row>
        <row r="2135">
          <cell r="A2135" t="str">
            <v>GUYAN802/U209/IS14AVHRXX</v>
          </cell>
          <cell r="B2135">
            <v>50000</v>
          </cell>
        </row>
        <row r="2136">
          <cell r="A2136" t="str">
            <v>LOUBU801/U329/CR14AVHRXX</v>
          </cell>
          <cell r="B2136">
            <v>2300</v>
          </cell>
        </row>
        <row r="2137">
          <cell r="A2137" t="str">
            <v>OLIER801/U329/MF14AVHRXX</v>
          </cell>
          <cell r="B2137">
            <v>1000</v>
          </cell>
        </row>
        <row r="2138">
          <cell r="A2138" t="str">
            <v>PETSU801/U329/CR14AVHRXX</v>
          </cell>
          <cell r="B2138">
            <v>3100</v>
          </cell>
        </row>
        <row r="2139">
          <cell r="A2139" t="str">
            <v>MREAU803/U105/OR14CVHRXX</v>
          </cell>
          <cell r="B2139">
            <v>2000</v>
          </cell>
        </row>
        <row r="2140">
          <cell r="A2140" t="str">
            <v>ISTE2803/U105/CG14AVHRXX</v>
          </cell>
          <cell r="B2140">
            <v>20250</v>
          </cell>
        </row>
        <row r="2141">
          <cell r="A2141" t="str">
            <v>MONA2803/U105/OA14CVHRXT</v>
          </cell>
          <cell r="B2141">
            <v>6139.17</v>
          </cell>
        </row>
        <row r="2142">
          <cell r="A2142" t="str">
            <v>PNRL1803/U105/OA14AVHRXT</v>
          </cell>
          <cell r="B2142">
            <v>18333.330000000002</v>
          </cell>
        </row>
        <row r="2143">
          <cell r="A2143" t="str">
            <v>NOTES802/U216/FO14AVRXX</v>
          </cell>
          <cell r="B2143">
            <v>40000</v>
          </cell>
        </row>
        <row r="2144">
          <cell r="A2144" t="str">
            <v>CARN2803/ICS2/CN14AVHRXX</v>
          </cell>
          <cell r="B2144">
            <v>21750</v>
          </cell>
        </row>
        <row r="2145">
          <cell r="A2145" t="str">
            <v>ALIME803/U130/M414CVHRXX</v>
          </cell>
          <cell r="B2145">
            <v>9500</v>
          </cell>
        </row>
        <row r="2146">
          <cell r="A2146" t="str">
            <v>REGUL803/U130/SP10CVHRXX</v>
          </cell>
          <cell r="B2146">
            <v>45000</v>
          </cell>
        </row>
        <row r="2147">
          <cell r="A2147" t="str">
            <v>ERADE802/U201/AS14AVHRXT</v>
          </cell>
          <cell r="B2147">
            <v>65000</v>
          </cell>
        </row>
        <row r="2148">
          <cell r="A2148" t="str">
            <v>PROCO802/U212/CN14AVHRXX</v>
          </cell>
          <cell r="B2148">
            <v>4300</v>
          </cell>
        </row>
        <row r="2149">
          <cell r="A2149" t="str">
            <v>TOXOL802/U215/CR14AVHRXX</v>
          </cell>
          <cell r="B2149">
            <v>6000</v>
          </cell>
        </row>
        <row r="2150">
          <cell r="A2150" t="str">
            <v>VIHHV802/U160/OR14AVHRXX</v>
          </cell>
          <cell r="B2150">
            <v>28950</v>
          </cell>
        </row>
        <row r="2151">
          <cell r="A2151" t="str">
            <v>EMSFX803/U130/MF14CVHRXX</v>
          </cell>
          <cell r="B2151">
            <v>48500</v>
          </cell>
        </row>
        <row r="2152">
          <cell r="A2152" t="str">
            <v>METAG802/U201/OA14AVHRXX</v>
          </cell>
          <cell r="B2152">
            <v>38400</v>
          </cell>
        </row>
        <row r="2153">
          <cell r="A2153" t="str">
            <v>ROSES801/U328/OA14CVHRXX</v>
          </cell>
          <cell r="B2153">
            <v>10000</v>
          </cell>
        </row>
        <row r="2154">
          <cell r="A2154" t="str">
            <v>COMBE803/U130/OR14AVHRXX</v>
          </cell>
          <cell r="B2154">
            <v>45000</v>
          </cell>
        </row>
        <row r="2155">
          <cell r="A2155" t="str">
            <v>GHANA802/U215/OA14AVHRXX</v>
          </cell>
          <cell r="B2155">
            <v>32609</v>
          </cell>
        </row>
        <row r="2156">
          <cell r="A2156" t="str">
            <v>ADESI802/E402/OR14AVHRXX</v>
          </cell>
          <cell r="B2156">
            <v>67184</v>
          </cell>
        </row>
        <row r="2157">
          <cell r="A2157" t="str">
            <v>CAZYM802/U160/AN14AVHRXX</v>
          </cell>
          <cell r="B2157">
            <v>218020</v>
          </cell>
        </row>
        <row r="2158">
          <cell r="A2158" t="str">
            <v>FUNTU802/U160/AN14AVHRXX</v>
          </cell>
          <cell r="B2158">
            <v>40342</v>
          </cell>
        </row>
        <row r="2159">
          <cell r="A2159" t="str">
            <v>MARTY803/U129LSP14AVHRIA</v>
          </cell>
          <cell r="B2159">
            <v>244080</v>
          </cell>
        </row>
        <row r="2160">
          <cell r="A2160" t="str">
            <v>CLIMB803/U130/SP14AVHRIA</v>
          </cell>
          <cell r="B2160">
            <v>367575</v>
          </cell>
        </row>
        <row r="2161">
          <cell r="A2161" t="str">
            <v>ALT14802/U171/MF14CVHRCO</v>
          </cell>
        </row>
        <row r="2162">
          <cell r="A2162" t="str">
            <v>ANLCR802/U219/OR14CVHRXX</v>
          </cell>
          <cell r="B2162">
            <v>0</v>
          </cell>
        </row>
        <row r="2163">
          <cell r="A2163" t="str">
            <v>APMTA802/U167/OR14CVHRXX</v>
          </cell>
          <cell r="B2163">
            <v>19000</v>
          </cell>
        </row>
        <row r="2164">
          <cell r="A2164" t="str">
            <v>ASSET802/U404/MF14CVHRCO</v>
          </cell>
          <cell r="B2164">
            <v>1000</v>
          </cell>
        </row>
        <row r="2165">
          <cell r="A2165" t="str">
            <v>BCP10802/U118/MF14CVHRCO</v>
          </cell>
          <cell r="B2165">
            <v>1000</v>
          </cell>
        </row>
        <row r="2166">
          <cell r="A2166" t="str">
            <v>BIOBQ802/U2125AS14AVHRXX</v>
          </cell>
          <cell r="B2166">
            <v>16630</v>
          </cell>
        </row>
        <row r="2167">
          <cell r="A2167" t="str">
            <v>CANCE802/U162/MF14CVHRCO</v>
          </cell>
          <cell r="B2167">
            <v>1000</v>
          </cell>
        </row>
        <row r="2168">
          <cell r="A2168" t="str">
            <v>CHABU802/U406/AM14CVHRXX</v>
          </cell>
        </row>
        <row r="2169">
          <cell r="A2169" t="str">
            <v>CHRCF802/U174/AM14CVHRXX</v>
          </cell>
        </row>
        <row r="2170">
          <cell r="A2170" t="str">
            <v>CLIMA802/U219/MF14CVHRXX</v>
          </cell>
          <cell r="B2170">
            <v>0</v>
          </cell>
        </row>
        <row r="2171">
          <cell r="A2171" t="str">
            <v>CMYOC802/U212ASP14CVHRXX</v>
          </cell>
          <cell r="B2171">
            <v>10000</v>
          </cell>
        </row>
        <row r="2172">
          <cell r="A2172" t="str">
            <v>CQ054802/F174/ME14CVHRXX</v>
          </cell>
          <cell r="B2172">
            <v>5000</v>
          </cell>
        </row>
        <row r="2173">
          <cell r="A2173" t="str">
            <v>CQ055802/F224/ME14CVHRXX</v>
          </cell>
          <cell r="B2173">
            <v>15000</v>
          </cell>
        </row>
        <row r="2174">
          <cell r="A2174" t="str">
            <v>CQ381802/U172/ME14CVHRXX</v>
          </cell>
        </row>
        <row r="2175">
          <cell r="A2175" t="str">
            <v>CQ382802/U172/ME14CVHRXX</v>
          </cell>
        </row>
        <row r="2176">
          <cell r="A2176" t="str">
            <v>CQ383802/U172/ME14CVHRXX</v>
          </cell>
        </row>
        <row r="2177">
          <cell r="A2177" t="str">
            <v>CQ384802/U172/ME14CVHRXX</v>
          </cell>
        </row>
        <row r="2178">
          <cell r="A2178" t="str">
            <v>CQ385802/U172/ME14CVHRXX</v>
          </cell>
        </row>
        <row r="2179">
          <cell r="A2179" t="str">
            <v>CQ386802/U172/ME14CVHRXX</v>
          </cell>
        </row>
        <row r="2180">
          <cell r="A2180" t="str">
            <v>CQ387802/U172/ME14CVHRXX</v>
          </cell>
        </row>
        <row r="2181">
          <cell r="A2181" t="str">
            <v>DANUB802/U223/MA14AVHRXX</v>
          </cell>
          <cell r="B2181">
            <v>511600</v>
          </cell>
        </row>
        <row r="2182">
          <cell r="A2182" t="str">
            <v>FIBRI802/U219/MF14CVHRCO</v>
          </cell>
          <cell r="B2182">
            <v>0</v>
          </cell>
        </row>
        <row r="2183">
          <cell r="A2183" t="str">
            <v>GECSO802/U405/AM14CVHRCO</v>
          </cell>
        </row>
        <row r="2184">
          <cell r="A2184" t="str">
            <v>GLIAR802/U164/MF14CVHRCO</v>
          </cell>
          <cell r="B2184">
            <v>1500</v>
          </cell>
        </row>
        <row r="2185">
          <cell r="A2185" t="str">
            <v>IMGLO802/U2054SP14CVHRXX</v>
          </cell>
        </row>
        <row r="2186">
          <cell r="A2186" t="str">
            <v>IUBOO802/U167/ME14CVHRXX</v>
          </cell>
        </row>
        <row r="2187">
          <cell r="A2187" t="str">
            <v>IUJPB802/U203/ME14CVHRXX</v>
          </cell>
          <cell r="B2187">
            <v>18750</v>
          </cell>
        </row>
        <row r="2188">
          <cell r="A2188" t="str">
            <v>JEP13802/U404/MF14CVHRCO</v>
          </cell>
        </row>
        <row r="2189">
          <cell r="A2189" t="str">
            <v>LACYD802/F175/AM14AVHRXX</v>
          </cell>
          <cell r="B2189">
            <v>25000</v>
          </cell>
        </row>
        <row r="2190">
          <cell r="A2190" t="str">
            <v>MARIN802/U201/MF14CVHRCO</v>
          </cell>
          <cell r="B2190">
            <v>1000</v>
          </cell>
        </row>
        <row r="2191">
          <cell r="A2191" t="str">
            <v>MYXOB802/U168/MF14CVHRCO</v>
          </cell>
          <cell r="B2191">
            <v>1000</v>
          </cell>
        </row>
        <row r="2192">
          <cell r="A2192" t="str">
            <v>NEURO802/U208/MF14CVHRCO</v>
          </cell>
          <cell r="B2192">
            <v>1500</v>
          </cell>
        </row>
        <row r="2193">
          <cell r="A2193" t="str">
            <v>NIVET802/U218/FO14AVHRXX</v>
          </cell>
          <cell r="B2193">
            <v>160503</v>
          </cell>
        </row>
        <row r="2194">
          <cell r="A2194" t="str">
            <v>PARTX802/U172/LA14CVHRXX</v>
          </cell>
        </row>
        <row r="2195">
          <cell r="A2195" t="str">
            <v>PROTE802/U203/MF14CVHRCO</v>
          </cell>
          <cell r="B2195">
            <v>1000</v>
          </cell>
        </row>
        <row r="2196">
          <cell r="A2196" t="str">
            <v>RCOM8802/U118/MF14CVHRCO</v>
          </cell>
          <cell r="B2196">
            <v>1000</v>
          </cell>
        </row>
        <row r="2197">
          <cell r="A2197" t="str">
            <v>SPECR802/U206/CN14CVHRXX</v>
          </cell>
          <cell r="B2197">
            <v>18459</v>
          </cell>
        </row>
        <row r="2198">
          <cell r="A2198" t="str">
            <v>SPECT802/U163/MF14CVHRCO</v>
          </cell>
        </row>
        <row r="2199">
          <cell r="A2199" t="str">
            <v>SYMP5802/U206/MF14CVHRCO</v>
          </cell>
        </row>
        <row r="2200">
          <cell r="A2200" t="str">
            <v>THEOR802/U163/MF14CVHRCO</v>
          </cell>
        </row>
        <row r="2201">
          <cell r="A2201" t="str">
            <v>VALEX802/U163/MF14CVHRCO</v>
          </cell>
          <cell r="B2201">
            <v>1000</v>
          </cell>
        </row>
        <row r="2202">
          <cell r="A2202" t="str">
            <v>VERSA802/U213/MF14CVHRCO</v>
          </cell>
          <cell r="B2202">
            <v>0</v>
          </cell>
        </row>
        <row r="2203">
          <cell r="A2203" t="str">
            <v>CONFR802/E331/CR14AVHRXX</v>
          </cell>
          <cell r="B2203">
            <v>29000</v>
          </cell>
        </row>
        <row r="2204">
          <cell r="A2204" t="str">
            <v>STEFA802/U2125EI14AVHRXX</v>
          </cell>
          <cell r="B2204">
            <v>42000</v>
          </cell>
        </row>
        <row r="2205">
          <cell r="A2205" t="str">
            <v>TECHN802/U167/AM14CVHRXX</v>
          </cell>
          <cell r="B2205">
            <v>259583.33</v>
          </cell>
        </row>
        <row r="2206">
          <cell r="A2206" t="str">
            <v>INVIT802/U210/AU14AVHRXX</v>
          </cell>
          <cell r="B2206">
            <v>1500</v>
          </cell>
        </row>
        <row r="2207">
          <cell r="A2207" t="str">
            <v>UHFMR802/U204/AS14AVHRXX</v>
          </cell>
          <cell r="B2207">
            <v>150000</v>
          </cell>
        </row>
        <row r="2208">
          <cell r="A2208" t="str">
            <v>TELUN803/U113/ME14AVHRXX</v>
          </cell>
          <cell r="B2208">
            <v>2000</v>
          </cell>
        </row>
        <row r="2209">
          <cell r="A2209" t="str">
            <v>TELUN803/U113/OA14AVHRXX</v>
          </cell>
          <cell r="B2209">
            <v>4000</v>
          </cell>
        </row>
        <row r="2210">
          <cell r="A2210" t="str">
            <v>GENO2803/U105/FO14AVHRXX</v>
          </cell>
          <cell r="B2210">
            <v>50000</v>
          </cell>
        </row>
        <row r="2211">
          <cell r="A2211" t="str">
            <v>APRCH803/U128/CR14AVHRXX</v>
          </cell>
          <cell r="B2211">
            <v>56350</v>
          </cell>
        </row>
        <row r="2212">
          <cell r="A2212" t="str">
            <v>VMTAS802/U160/AN14AVHRXX</v>
          </cell>
          <cell r="B2212">
            <v>116769</v>
          </cell>
        </row>
        <row r="2213">
          <cell r="A2213" t="str">
            <v>LATEX802/U223/MA14AVHRXX</v>
          </cell>
          <cell r="B2213">
            <v>328732.55</v>
          </cell>
        </row>
        <row r="2214">
          <cell r="A2214" t="str">
            <v>FEMTO801/U141/AN14AVHRXX</v>
          </cell>
          <cell r="B2214">
            <v>185432</v>
          </cell>
        </row>
        <row r="2215">
          <cell r="A2215" t="str">
            <v>LASEN803/U105/OA14CVHRXT</v>
          </cell>
          <cell r="B2215">
            <v>2500</v>
          </cell>
        </row>
        <row r="2216">
          <cell r="A2216" t="str">
            <v>THRUS801/U139/MA14AVHRXX</v>
          </cell>
          <cell r="B2216">
            <v>77014</v>
          </cell>
        </row>
        <row r="2217">
          <cell r="A2217" t="str">
            <v>FRUMA801/F150/AU14CVHRXX</v>
          </cell>
          <cell r="B2217">
            <v>1000</v>
          </cell>
        </row>
        <row r="2218">
          <cell r="A2218" t="str">
            <v>DGARC802/U172/MA14CVHRXX</v>
          </cell>
          <cell r="B2218">
            <v>3000</v>
          </cell>
        </row>
        <row r="2219">
          <cell r="A2219" t="str">
            <v>TURBM801/U142/AN14AVHRXX</v>
          </cell>
          <cell r="B2219">
            <v>136500</v>
          </cell>
        </row>
        <row r="2220">
          <cell r="A2220" t="str">
            <v>VIRUS801/U137/IA14CVHRXX</v>
          </cell>
          <cell r="B2220">
            <v>1500</v>
          </cell>
        </row>
        <row r="2221">
          <cell r="A2221" t="str">
            <v>VMTAI802/U209/AN14AVHRXX</v>
          </cell>
          <cell r="B2221">
            <v>111600</v>
          </cell>
        </row>
        <row r="2222">
          <cell r="A2222" t="str">
            <v>PROBI803/E316/OR14AVHRXX</v>
          </cell>
          <cell r="B2222">
            <v>13217.03</v>
          </cell>
        </row>
        <row r="2223">
          <cell r="A2223" t="str">
            <v>RESET803/U128/AN14AVHRXX</v>
          </cell>
          <cell r="B2223">
            <v>250390</v>
          </cell>
        </row>
        <row r="2224">
          <cell r="A2224" t="str">
            <v>DGAEC803/U130/MA14CVHRXX</v>
          </cell>
          <cell r="B2224">
            <v>3000</v>
          </cell>
        </row>
        <row r="2225">
          <cell r="A2225" t="str">
            <v>MAADX802/U213/IS14AVHRXX</v>
          </cell>
          <cell r="B2225">
            <v>4500</v>
          </cell>
        </row>
        <row r="2226">
          <cell r="A2226" t="str">
            <v>PLBIO802/U213/OR14AVHRXX</v>
          </cell>
          <cell r="B2226">
            <v>193175</v>
          </cell>
        </row>
        <row r="2227">
          <cell r="A2227" t="str">
            <v>ADOBR801/U136/AN14AVHRXX</v>
          </cell>
          <cell r="B2227">
            <v>549995</v>
          </cell>
        </row>
        <row r="2228">
          <cell r="A2228" t="str">
            <v>ANCOR802/U169/AN14AVHRXX</v>
          </cell>
          <cell r="B2228">
            <v>84032</v>
          </cell>
        </row>
        <row r="2229">
          <cell r="A2229" t="str">
            <v>JNA14801/U328/CR14CVHRCO</v>
          </cell>
          <cell r="B2229">
            <v>10000</v>
          </cell>
        </row>
        <row r="2230">
          <cell r="A2230" t="str">
            <v>SRCIM801/U328/CR14AVHRXX</v>
          </cell>
          <cell r="B2230">
            <v>2400</v>
          </cell>
        </row>
        <row r="2231">
          <cell r="A2231" t="str">
            <v>CNES4802/U208/OR14CVHRXX</v>
          </cell>
          <cell r="B2231">
            <v>7000</v>
          </cell>
        </row>
        <row r="2232">
          <cell r="A2232" t="str">
            <v>DDARK801/U143/AN14AVHRXX</v>
          </cell>
          <cell r="B2232">
            <v>400000</v>
          </cell>
        </row>
        <row r="2233">
          <cell r="A2233" t="str">
            <v>APRSX801/E303/CR14AVHRXX</v>
          </cell>
          <cell r="B2233">
            <v>3500</v>
          </cell>
        </row>
        <row r="2234">
          <cell r="A2234" t="str">
            <v>CURVA801/U143/SP14CVHRFX</v>
          </cell>
          <cell r="B2234">
            <v>50000</v>
          </cell>
        </row>
        <row r="2235">
          <cell r="A2235" t="str">
            <v>DECOR802/U161/AN14AVHRXX</v>
          </cell>
          <cell r="B2235">
            <v>174063</v>
          </cell>
        </row>
        <row r="2236">
          <cell r="A2236" t="str">
            <v>IMATH8021/F150/AU14AVHRXX</v>
          </cell>
          <cell r="B2236">
            <v>500</v>
          </cell>
        </row>
        <row r="2237">
          <cell r="A2237" t="str">
            <v>LIS17803/U129/MF14AVHRXX</v>
          </cell>
          <cell r="B2237">
            <v>150500</v>
          </cell>
        </row>
        <row r="2238">
          <cell r="A2238" t="str">
            <v>LIS17803/U129/MF14AVHRXX</v>
          </cell>
          <cell r="B2238">
            <v>120000</v>
          </cell>
        </row>
        <row r="2239">
          <cell r="A2239" t="str">
            <v>ONCPS801/E310/OR14AVHRXX</v>
          </cell>
          <cell r="B2239">
            <v>15000</v>
          </cell>
        </row>
        <row r="2240">
          <cell r="A2240" t="str">
            <v>TEMMA801/U137/OR14AVHRXX</v>
          </cell>
          <cell r="B2240">
            <v>74141.919999999998</v>
          </cell>
        </row>
        <row r="2241">
          <cell r="A2241" t="str">
            <v>TREAT802/U204/AN14AVHRXX</v>
          </cell>
          <cell r="B2241">
            <v>218496</v>
          </cell>
        </row>
        <row r="2242">
          <cell r="A2242" t="str">
            <v>COLON803/E503/MF14CVHRXX</v>
          </cell>
          <cell r="B2242">
            <v>2000</v>
          </cell>
        </row>
        <row r="2243">
          <cell r="A2243" t="str">
            <v>PDZAR802/U203/OR14AVHRXX</v>
          </cell>
          <cell r="B2243">
            <v>75000</v>
          </cell>
        </row>
        <row r="2244">
          <cell r="A2244" t="str">
            <v>4CIET801/E307/MF14CVHRCO</v>
          </cell>
          <cell r="B2244">
            <v>1000</v>
          </cell>
        </row>
        <row r="2245">
          <cell r="A2245" t="str">
            <v>ABRIC801/E310/MF14CVHRCO</v>
          </cell>
        </row>
        <row r="2246">
          <cell r="A2246" t="str">
            <v>ACTIO801/E303/MF14CVHRCO</v>
          </cell>
          <cell r="B2246">
            <v>2897</v>
          </cell>
        </row>
        <row r="2247">
          <cell r="A2247" t="str">
            <v>ALGE1801/U319/MF14CVHRCO</v>
          </cell>
          <cell r="B2247">
            <v>6000</v>
          </cell>
        </row>
        <row r="2248">
          <cell r="A2248" t="str">
            <v>ANALY801/U138/MF14CVHRCO</v>
          </cell>
          <cell r="B2248">
            <v>1000</v>
          </cell>
        </row>
        <row r="2249">
          <cell r="A2249" t="str">
            <v>ANIMA801/U317/MF14CVHRCO</v>
          </cell>
          <cell r="B2249">
            <v>18880</v>
          </cell>
        </row>
        <row r="2250">
          <cell r="A2250" t="str">
            <v>APRES801/U323/MF14CVHRCO</v>
          </cell>
          <cell r="B2250">
            <v>0</v>
          </cell>
        </row>
        <row r="2251">
          <cell r="A2251" t="str">
            <v>ARDST801/E307/MF14CVHRCO</v>
          </cell>
          <cell r="B2251">
            <v>2000</v>
          </cell>
        </row>
        <row r="2252">
          <cell r="A2252" t="str">
            <v>AUDIO801/E311/MF14CVHRCO</v>
          </cell>
          <cell r="B2252">
            <v>1677</v>
          </cell>
        </row>
        <row r="2253">
          <cell r="A2253" t="str">
            <v>AUGUS801/U324/MF14CVHRCO</v>
          </cell>
          <cell r="B2253">
            <v>0</v>
          </cell>
        </row>
        <row r="2254">
          <cell r="A2254" t="str">
            <v>BIOLO801/U138/MF14CVHRCO</v>
          </cell>
          <cell r="B2254">
            <v>1000</v>
          </cell>
        </row>
        <row r="2255">
          <cell r="A2255" t="str">
            <v>BOURD801/E304/MF14CVHRCO</v>
          </cell>
        </row>
        <row r="2256">
          <cell r="A2256" t="str">
            <v>CANUM801/U138/MF14CVHRCO</v>
          </cell>
          <cell r="B2256">
            <v>11287</v>
          </cell>
        </row>
        <row r="2257">
          <cell r="A2257" t="str">
            <v>CHANS801/E304/MF14CVHRCO</v>
          </cell>
          <cell r="B2257">
            <v>8127</v>
          </cell>
        </row>
        <row r="2258">
          <cell r="A2258" t="str">
            <v>CITOY801/U324/MF14CVHRCO</v>
          </cell>
          <cell r="B2258">
            <v>0</v>
          </cell>
        </row>
        <row r="2259">
          <cell r="A2259" t="str">
            <v>ENSEC801/E307/MF14CVHRCO</v>
          </cell>
          <cell r="B2259">
            <v>7000</v>
          </cell>
        </row>
        <row r="2260">
          <cell r="A2260" t="str">
            <v>EPRso801/U146/MF14CVHRCO</v>
          </cell>
        </row>
        <row r="2261">
          <cell r="A2261" t="str">
            <v>EQUAT801/U138/MF14CVHRCO</v>
          </cell>
          <cell r="B2261">
            <v>5300</v>
          </cell>
        </row>
        <row r="2262">
          <cell r="A2262" t="str">
            <v>FORME801/U318/MF14CVHRCO</v>
          </cell>
          <cell r="B2262">
            <v>1480</v>
          </cell>
        </row>
        <row r="2263">
          <cell r="A2263" t="str">
            <v>GALAC801/U143/MF14CVHRCO</v>
          </cell>
          <cell r="B2263">
            <v>4200</v>
          </cell>
        </row>
        <row r="2264">
          <cell r="A2264" t="str">
            <v>GERAS801/E301/MF14CVHRCO</v>
          </cell>
        </row>
        <row r="2265">
          <cell r="A2265" t="str">
            <v>GIACO801/E305/MF14CVHRCO</v>
          </cell>
          <cell r="B2265">
            <v>11500</v>
          </cell>
        </row>
        <row r="2266">
          <cell r="A2266" t="str">
            <v>HARMO801/U138/MF14CVHRCO</v>
          </cell>
          <cell r="B2266">
            <v>4167</v>
          </cell>
        </row>
        <row r="2267">
          <cell r="A2267" t="str">
            <v>HTFFM801/U140/MF14CVHRCO</v>
          </cell>
        </row>
        <row r="2268">
          <cell r="A2268" t="str">
            <v>HYPER801/U141/MF14CVHRCO</v>
          </cell>
          <cell r="B2268">
            <v>20400</v>
          </cell>
        </row>
        <row r="2269">
          <cell r="A2269" t="str">
            <v>JIREC801/U140/MF14CVHRCO</v>
          </cell>
          <cell r="B2269">
            <v>1500</v>
          </cell>
        </row>
        <row r="2270">
          <cell r="A2270" t="str">
            <v>LARP7801/U312/MF14CVHRCO</v>
          </cell>
          <cell r="B2270">
            <v>940</v>
          </cell>
        </row>
        <row r="2271">
          <cell r="A2271" t="str">
            <v>LASER801/U144/MF14CVHRCO</v>
          </cell>
          <cell r="B2271">
            <v>1250</v>
          </cell>
        </row>
        <row r="2272">
          <cell r="A2272" t="str">
            <v>LEM2I801/U138/MF14CVHRCO</v>
          </cell>
          <cell r="B2272">
            <v>2000</v>
          </cell>
        </row>
        <row r="2273">
          <cell r="A2273" t="str">
            <v>LIP10801/U144/MF14CVHRCO</v>
          </cell>
        </row>
        <row r="2274">
          <cell r="A2274" t="str">
            <v>MARAT801/E304/MF14CVHRCO</v>
          </cell>
          <cell r="B2274">
            <v>6862.46</v>
          </cell>
        </row>
        <row r="2275">
          <cell r="A2275" t="str">
            <v>MATHS801/U138/MF14CVHRCO</v>
          </cell>
        </row>
        <row r="2276">
          <cell r="A2276" t="str">
            <v>MEDIT801/U320/MF14CVHRCO</v>
          </cell>
        </row>
        <row r="2277">
          <cell r="A2277" t="str">
            <v>NOISE801/U148/MF14CVHRCO</v>
          </cell>
        </row>
        <row r="2278">
          <cell r="A2278" t="str">
            <v>NOMBR801/U138/MF14CVHRCO</v>
          </cell>
        </row>
        <row r="2279">
          <cell r="A2279" t="str">
            <v>NORME801/E301/MF14CVHRCO</v>
          </cell>
        </row>
        <row r="2280">
          <cell r="A2280" t="str">
            <v>RIED1801/U319/MF14CVHRCO</v>
          </cell>
        </row>
        <row r="2281">
          <cell r="A2281" t="str">
            <v>SEXES801/E308/MF14CVHRCO</v>
          </cell>
        </row>
        <row r="2282">
          <cell r="A2282" t="str">
            <v>SIEST801/E307/MF14CVHRCO</v>
          </cell>
          <cell r="B2282">
            <v>1000</v>
          </cell>
        </row>
        <row r="2283">
          <cell r="A2283" t="str">
            <v>TACHE100/SHMA/MF14CVHRCO</v>
          </cell>
        </row>
        <row r="2284">
          <cell r="A2284" t="str">
            <v>TALN1801/U312/MF14CVHRCO</v>
          </cell>
          <cell r="B2284">
            <v>47129.35</v>
          </cell>
        </row>
        <row r="2285">
          <cell r="A2285" t="str">
            <v>TAPHO801/U318/MF14CVHRCO</v>
          </cell>
          <cell r="B2285">
            <v>0</v>
          </cell>
        </row>
        <row r="2286">
          <cell r="A2286" t="str">
            <v>TOPO3801/U138/MF14CVHRCO</v>
          </cell>
          <cell r="B2286">
            <v>1500</v>
          </cell>
        </row>
        <row r="2287">
          <cell r="A2287" t="str">
            <v>TRACE801/U323/MF14CVHRCO</v>
          </cell>
          <cell r="B2287">
            <v>6227.51</v>
          </cell>
        </row>
        <row r="2288">
          <cell r="A2288" t="str">
            <v>TRADU801/E304/MF14CVHRCO</v>
          </cell>
        </row>
        <row r="2289">
          <cell r="A2289" t="str">
            <v>TRANS801/U138/MF14CVHRCO</v>
          </cell>
        </row>
        <row r="2290">
          <cell r="A2290" t="str">
            <v>WORKS801/E304/MF14CVHRCO</v>
          </cell>
        </row>
        <row r="2291">
          <cell r="A2291" t="str">
            <v>ADDIC803/E510/MF14CVHRXX</v>
          </cell>
          <cell r="B2291">
            <v>1500</v>
          </cell>
        </row>
        <row r="2292">
          <cell r="A2292" t="str">
            <v>AIMXX803/E460/ME14CVHRXX</v>
          </cell>
          <cell r="B2292">
            <v>2700</v>
          </cell>
        </row>
        <row r="2293">
          <cell r="A2293" t="str">
            <v>AIRMA803/E460/ME14CVHRXX</v>
          </cell>
          <cell r="B2293">
            <v>1200</v>
          </cell>
        </row>
        <row r="2294">
          <cell r="A2294" t="str">
            <v>ALIME803/U130/MA14CVHRXX</v>
          </cell>
          <cell r="B2294">
            <v>0</v>
          </cell>
        </row>
        <row r="2295">
          <cell r="A2295" t="str">
            <v>ALURX803/E316/MF14CVHRXX</v>
          </cell>
        </row>
        <row r="2296">
          <cell r="A2296" t="str">
            <v>ANIML803/E134/ME14CVHRXX</v>
          </cell>
          <cell r="B2296">
            <v>6000</v>
          </cell>
        </row>
        <row r="2297">
          <cell r="A2297" t="str">
            <v>CMCU2803/U105/AU14CVHRXX</v>
          </cell>
          <cell r="B2297">
            <v>2600</v>
          </cell>
        </row>
        <row r="2298">
          <cell r="A2298" t="str">
            <v>CMCU3803/U105/AU14AVHRXX</v>
          </cell>
          <cell r="B2298">
            <v>1000</v>
          </cell>
        </row>
        <row r="2299">
          <cell r="A2299" t="str">
            <v>CPRMN803/F116/MF14AVHRXX</v>
          </cell>
          <cell r="B2299">
            <v>140000</v>
          </cell>
        </row>
        <row r="2300">
          <cell r="A2300" t="str">
            <v>CQERF803/U129/ME14CVHRXX</v>
          </cell>
          <cell r="B2300">
            <v>2324</v>
          </cell>
        </row>
        <row r="2301">
          <cell r="A2301" t="str">
            <v>CQPOL803/U129/ME14CVHRXX</v>
          </cell>
          <cell r="B2301">
            <v>75000</v>
          </cell>
        </row>
        <row r="2302">
          <cell r="A2302" t="str">
            <v>CRITI803/U505/ME14CVHRXX</v>
          </cell>
          <cell r="B2302">
            <v>2000</v>
          </cell>
        </row>
        <row r="2303">
          <cell r="A2303" t="str">
            <v>DELES803/E134/EI14CVHRXX</v>
          </cell>
          <cell r="B2303">
            <v>15770</v>
          </cell>
        </row>
        <row r="2304">
          <cell r="A2304" t="str">
            <v>DIVOR803/E502/MF14CVHRXX</v>
          </cell>
          <cell r="B2304">
            <v>1200</v>
          </cell>
        </row>
        <row r="2305">
          <cell r="A2305" t="str">
            <v>EMSFX803/U130/MF14CVHRXX</v>
          </cell>
          <cell r="B2305">
            <v>25500</v>
          </cell>
        </row>
        <row r="2306">
          <cell r="A2306" t="str">
            <v>ENJEU803/E514/MF14CVHRXX</v>
          </cell>
          <cell r="B2306">
            <v>2000</v>
          </cell>
        </row>
        <row r="2307">
          <cell r="A2307" t="str">
            <v>EPCOS803,/U129/MF14CVHRXX</v>
          </cell>
          <cell r="B2307">
            <v>0</v>
          </cell>
        </row>
        <row r="2308">
          <cell r="A2308" t="str">
            <v>EVOLU803/E507/ME14CVHRXX</v>
          </cell>
          <cell r="B2308">
            <v>1500</v>
          </cell>
        </row>
        <row r="2309">
          <cell r="A2309" t="str">
            <v>INNOV803/E506/ME14CVHRXX</v>
          </cell>
          <cell r="B2309">
            <v>2628</v>
          </cell>
        </row>
        <row r="2310">
          <cell r="A2310" t="str">
            <v>INTER803/U113/MF14CVHRXX</v>
          </cell>
          <cell r="B2310">
            <v>2100</v>
          </cell>
        </row>
        <row r="2311">
          <cell r="A2311" t="str">
            <v>IRSTE803/U105/OA14CVHRXX</v>
          </cell>
          <cell r="B2311">
            <v>3440</v>
          </cell>
        </row>
        <row r="2312">
          <cell r="A2312" t="str">
            <v>MESSA803/U505/ME14CVHRXX</v>
          </cell>
          <cell r="B2312">
            <v>3200</v>
          </cell>
        </row>
        <row r="2313">
          <cell r="A2313" t="str">
            <v>MUSIC803/E511/ME14CVHRXX</v>
          </cell>
          <cell r="B2313">
            <v>1500</v>
          </cell>
        </row>
        <row r="2314">
          <cell r="A2314" t="str">
            <v>OBAMA803/E515/ME14CVHRXX</v>
          </cell>
          <cell r="B2314">
            <v>2500</v>
          </cell>
        </row>
        <row r="2315">
          <cell r="A2315" t="str">
            <v>OSKAR803/U113/ME14CVHRXX</v>
          </cell>
          <cell r="B2315">
            <v>0</v>
          </cell>
        </row>
        <row r="2316">
          <cell r="A2316" t="str">
            <v>OTM10803/U113/LA14CVHRXX</v>
          </cell>
          <cell r="B2316">
            <v>6000</v>
          </cell>
        </row>
        <row r="2317">
          <cell r="A2317" t="str">
            <v>TROPI803/U104/OR10CVHRXX</v>
          </cell>
          <cell r="B2317">
            <v>13300</v>
          </cell>
        </row>
        <row r="2318">
          <cell r="A2318" t="str">
            <v>PAIX803/E506/MF14CVHRXX</v>
          </cell>
          <cell r="B2318">
            <v>0</v>
          </cell>
        </row>
        <row r="2319">
          <cell r="A2319" t="str">
            <v>PNCAL803/U105/OA14CVHRXX</v>
          </cell>
          <cell r="B2319">
            <v>6720</v>
          </cell>
        </row>
        <row r="2320">
          <cell r="A2320" t="str">
            <v>VAUSE803/U104/SP10CVHRXX</v>
          </cell>
          <cell r="B2320">
            <v>21000</v>
          </cell>
        </row>
        <row r="2321">
          <cell r="A2321" t="str">
            <v>PRUDO803/E510/MF14CVHRXX</v>
          </cell>
          <cell r="B2321">
            <v>1000</v>
          </cell>
        </row>
        <row r="2322">
          <cell r="A2322" t="str">
            <v>RESEA803/E460/ME14CVHRXX</v>
          </cell>
          <cell r="B2322">
            <v>1000</v>
          </cell>
        </row>
        <row r="2323">
          <cell r="A2323" t="str">
            <v>RESOC803/E515/ME14CVHRXX</v>
          </cell>
          <cell r="B2323">
            <v>2000</v>
          </cell>
        </row>
        <row r="2324">
          <cell r="A2324" t="str">
            <v>SANTE803/U505/MF14CVHRXX</v>
          </cell>
          <cell r="B2324">
            <v>1500</v>
          </cell>
        </row>
        <row r="2325">
          <cell r="A2325" t="str">
            <v>SBFRA803/U105/FO14CVHRXX</v>
          </cell>
          <cell r="B2325">
            <v>2000</v>
          </cell>
        </row>
        <row r="2326">
          <cell r="A2326" t="str">
            <v>SOLID803/U129/MF14CVHRXX</v>
          </cell>
          <cell r="B2326">
            <v>0</v>
          </cell>
        </row>
        <row r="2327">
          <cell r="A2327" t="str">
            <v>SYMPO803/U105/MF14CVHRXX</v>
          </cell>
          <cell r="B2327">
            <v>4200</v>
          </cell>
        </row>
        <row r="2328">
          <cell r="A2328" t="str">
            <v>THEOR803/U505/ME14CVHRXX</v>
          </cell>
          <cell r="B2328">
            <v>1000</v>
          </cell>
        </row>
        <row r="2329">
          <cell r="A2329" t="str">
            <v>TROAD803/E134/ME14CVHRXX</v>
          </cell>
          <cell r="B2329">
            <v>17000</v>
          </cell>
        </row>
        <row r="2330">
          <cell r="A2330" t="str">
            <v>SYMPO803/U128/MFHRXX</v>
          </cell>
          <cell r="B2330">
            <v>0</v>
          </cell>
        </row>
        <row r="2331">
          <cell r="A2331" t="str">
            <v>LAMAR802/2122FO15CVHRXX</v>
          </cell>
          <cell r="B2331">
            <v>17000</v>
          </cell>
        </row>
        <row r="2332">
          <cell r="A2332" t="str">
            <v>CELLC802/U203/MF15CVHRCO</v>
          </cell>
          <cell r="B2332">
            <v>2000</v>
          </cell>
        </row>
        <row r="2333">
          <cell r="A2333" t="str">
            <v>ORDCS801/U328/CR15AVHRXX</v>
          </cell>
          <cell r="B2333">
            <v>40000</v>
          </cell>
        </row>
        <row r="2334">
          <cell r="A2334" t="str">
            <v>APRIL802/U2059FO15CVHRXX</v>
          </cell>
          <cell r="B2334">
            <v>19000</v>
          </cell>
        </row>
        <row r="2335">
          <cell r="A2335" t="str">
            <v>ARTSX803/E515/MF15CVHRCO</v>
          </cell>
          <cell r="B2335">
            <v>7400</v>
          </cell>
        </row>
        <row r="2336">
          <cell r="A2336" t="str">
            <v>OBJET803/E515/MF15CVHRCO</v>
          </cell>
          <cell r="B2336">
            <v>4400</v>
          </cell>
        </row>
        <row r="2337">
          <cell r="A2337" t="str">
            <v>ARTIS803/E515/MF15CVHRCO</v>
          </cell>
          <cell r="B2337">
            <v>0</v>
          </cell>
        </row>
        <row r="2338">
          <cell r="A2338" t="str">
            <v>ALCOL801/E309/OR15AVHRXX</v>
          </cell>
          <cell r="B2338">
            <v>13020</v>
          </cell>
        </row>
        <row r="2339">
          <cell r="A2339" t="str">
            <v>CHIPS802/U210/OA15AVHRXX</v>
          </cell>
          <cell r="B2339">
            <v>18575</v>
          </cell>
        </row>
        <row r="2340">
          <cell r="A2340" t="str">
            <v>IMMOB803/E509/MF15CVHRCO</v>
          </cell>
          <cell r="B2340">
            <v>0</v>
          </cell>
        </row>
        <row r="2341">
          <cell r="A2341" t="str">
            <v>UHPLC802/U205PIA15AVHRXX</v>
          </cell>
          <cell r="B2341">
            <v>60000</v>
          </cell>
        </row>
        <row r="2342">
          <cell r="A2342" t="str">
            <v>EFS15802/U201/OR15CVHRXX</v>
          </cell>
          <cell r="B2342">
            <v>49500</v>
          </cell>
        </row>
        <row r="2343">
          <cell r="A2343" t="str">
            <v>PRADO802/U206/AN15AVHRXX</v>
          </cell>
          <cell r="B2343">
            <v>70017</v>
          </cell>
        </row>
        <row r="2344">
          <cell r="A2344" t="str">
            <v>RNAVA802/U209/AN15AVHRXX</v>
          </cell>
          <cell r="B2344">
            <v>186225</v>
          </cell>
        </row>
        <row r="2345">
          <cell r="A2345" t="str">
            <v>CELLC802/U206/MF15CVHRCO</v>
          </cell>
          <cell r="B2345">
            <v>8000</v>
          </cell>
        </row>
        <row r="2346">
          <cell r="A2346" t="str">
            <v>INSUL802/U206/OR15AVHRXX</v>
          </cell>
          <cell r="B2346">
            <v>23000</v>
          </cell>
        </row>
        <row r="2347">
          <cell r="A2347" t="str">
            <v>ADREN802/U206/OR15AVHRXX</v>
          </cell>
          <cell r="B2347">
            <v>35000</v>
          </cell>
        </row>
        <row r="2348">
          <cell r="A2348" t="str">
            <v>FILOV802/U209/IS15AVHRXX</v>
          </cell>
          <cell r="B2348">
            <v>40000</v>
          </cell>
        </row>
        <row r="2349">
          <cell r="A2349" t="str">
            <v>PLASM801/U139/MF15CVHRCO</v>
          </cell>
          <cell r="B2349">
            <v>1000</v>
          </cell>
        </row>
        <row r="2350">
          <cell r="A2350" t="str">
            <v>ECONM803/U505/MF15CVHRCO</v>
          </cell>
          <cell r="B2350">
            <v>10900</v>
          </cell>
        </row>
        <row r="2351">
          <cell r="A2351" t="str">
            <v>TRAPO801/E304/AU15CVHRXX</v>
          </cell>
          <cell r="B2351">
            <v>4827.59</v>
          </cell>
        </row>
        <row r="2352">
          <cell r="A2352" t="str">
            <v>IUSAG803/U130/ME15CVHRXX</v>
          </cell>
          <cell r="B2352">
            <v>18750</v>
          </cell>
        </row>
        <row r="2353">
          <cell r="A2353" t="str">
            <v>CDDIG802/U201/OA15CVHRXX</v>
          </cell>
          <cell r="B2353">
            <v>49500</v>
          </cell>
        </row>
        <row r="2354">
          <cell r="A2354" t="str">
            <v>MTMMP802/U218/AS15AVHRXX</v>
          </cell>
          <cell r="B2354">
            <v>100000</v>
          </cell>
        </row>
        <row r="2355">
          <cell r="A2355" t="str">
            <v>ERYTH802/U213/FO15AVHRXX</v>
          </cell>
          <cell r="B2355">
            <v>40000</v>
          </cell>
        </row>
        <row r="2356">
          <cell r="A2356" t="str">
            <v>INV15802/U223/EI15AVHRXX</v>
          </cell>
          <cell r="B2356">
            <v>102189</v>
          </cell>
        </row>
        <row r="2357">
          <cell r="A2357" t="str">
            <v>FRAN5802/U223/EI15AVHRXX</v>
          </cell>
          <cell r="B2357">
            <v>2779</v>
          </cell>
        </row>
        <row r="2358">
          <cell r="A2358" t="str">
            <v>HYDRO801/U317/FO15CVHRLA</v>
          </cell>
          <cell r="B2358">
            <v>41800</v>
          </cell>
        </row>
        <row r="2359">
          <cell r="A2359" t="str">
            <v>CQBIB801/F150/AM15CVRHXX</v>
          </cell>
          <cell r="B2359">
            <v>5500</v>
          </cell>
        </row>
        <row r="2360">
          <cell r="A2360" t="str">
            <v>EPILE802/U208/FO15AVHRXX</v>
          </cell>
          <cell r="B2360">
            <v>200000</v>
          </cell>
        </row>
        <row r="2361">
          <cell r="A2361" t="str">
            <v>MERME802/U172/MF15CVHRCO</v>
          </cell>
          <cell r="B2361">
            <v>1000</v>
          </cell>
        </row>
        <row r="2362">
          <cell r="A2362" t="str">
            <v>ROADE803/U109/MF15CVHRCO</v>
          </cell>
          <cell r="B2362">
            <v>6500</v>
          </cell>
        </row>
        <row r="2363">
          <cell r="A2363" t="str">
            <v>MOIST801/U138/MF15CVHRCO</v>
          </cell>
          <cell r="B2363">
            <v>13000</v>
          </cell>
        </row>
        <row r="2364">
          <cell r="A2364" t="str">
            <v>TOPIC802/U163/MF15CVHRCO</v>
          </cell>
          <cell r="B2364">
            <v>2000</v>
          </cell>
        </row>
        <row r="2365">
          <cell r="A2365" t="str">
            <v>WORKX801/U138/MF15CVHRCO</v>
          </cell>
          <cell r="B2365">
            <v>500</v>
          </cell>
        </row>
        <row r="2366">
          <cell r="A2366" t="str">
            <v>RDPSC803/E502/MF15CVHRCO</v>
          </cell>
          <cell r="B2366">
            <v>2200</v>
          </cell>
        </row>
        <row r="2367">
          <cell r="A2367" t="str">
            <v>MYCOC801/U147/MF15CVHRCO</v>
          </cell>
          <cell r="B2367">
            <v>2000</v>
          </cell>
        </row>
        <row r="2368">
          <cell r="A2368" t="str">
            <v>EELFX803/U505/MF15CVHRCO</v>
          </cell>
          <cell r="B2368">
            <v>27100</v>
          </cell>
        </row>
        <row r="2369">
          <cell r="A2369" t="str">
            <v>EUROS801/U147/MF15CVHRCO</v>
          </cell>
          <cell r="B2369">
            <v>2625</v>
          </cell>
        </row>
        <row r="2370">
          <cell r="A2370" t="str">
            <v>CHAOS802/U163/MF15CVHRCO</v>
          </cell>
          <cell r="B2370">
            <v>2000</v>
          </cell>
        </row>
        <row r="2371">
          <cell r="A2371" t="str">
            <v>COUL1801/U317/MF15CVHRCO</v>
          </cell>
          <cell r="B2371">
            <v>6688</v>
          </cell>
        </row>
        <row r="2372">
          <cell r="A2372" t="str">
            <v>CLIMA801/U326/OR15CVHRXX</v>
          </cell>
          <cell r="B2372">
            <v>2100</v>
          </cell>
        </row>
        <row r="2373">
          <cell r="A2373" t="str">
            <v>SEINC801/E310/OR15AVHRXX</v>
          </cell>
          <cell r="B2373">
            <v>39052</v>
          </cell>
        </row>
        <row r="2374">
          <cell r="A2374" t="str">
            <v>PAMME802/206/MF15CVHRCO</v>
          </cell>
          <cell r="B2374">
            <v>2000</v>
          </cell>
        </row>
        <row r="2375">
          <cell r="A2375" t="str">
            <v>ILFGE803/U505/MF15CVHRCO</v>
          </cell>
          <cell r="B2375">
            <v>24620</v>
          </cell>
        </row>
        <row r="2376">
          <cell r="A2376" t="str">
            <v>AFHEP801/U138/MF15CVHRCO</v>
          </cell>
          <cell r="B2376">
            <v>2750</v>
          </cell>
        </row>
        <row r="2377">
          <cell r="A2377" t="str">
            <v>ANTIV802/U160/EU15CVHRXX</v>
          </cell>
          <cell r="B2377">
            <v>145875.6</v>
          </cell>
        </row>
        <row r="2378">
          <cell r="A2378" t="str">
            <v>ECMED802/U218/EU15CVHRXX</v>
          </cell>
          <cell r="B2378">
            <v>262875.59999999998</v>
          </cell>
        </row>
        <row r="2379">
          <cell r="A2379" t="str">
            <v>APSCI801/U321/MF15CVHRCO</v>
          </cell>
          <cell r="B2379">
            <v>10000</v>
          </cell>
        </row>
        <row r="2380">
          <cell r="A2380" t="str">
            <v>ARBO2803/U113/MF15CVHRCO</v>
          </cell>
          <cell r="B2380">
            <v>1500</v>
          </cell>
        </row>
        <row r="2381">
          <cell r="A2381" t="str">
            <v>ARITH801/U138/MF15CVHRCO</v>
          </cell>
          <cell r="B2381">
            <v>6000</v>
          </cell>
        </row>
        <row r="2382">
          <cell r="A2382" t="str">
            <v>BARLI802/U2057AS15AVHRXX</v>
          </cell>
          <cell r="B2382">
            <v>15000</v>
          </cell>
        </row>
        <row r="2383">
          <cell r="A2383" t="str">
            <v>BDA15802/U169/MF15CVHRCO</v>
          </cell>
          <cell r="B2383">
            <v>63000</v>
          </cell>
        </row>
        <row r="2384">
          <cell r="A2384" t="str">
            <v>CALAM801/U328/OR15AVHRXX</v>
          </cell>
          <cell r="B2384">
            <v>19500</v>
          </cell>
        </row>
        <row r="2385">
          <cell r="A2385" t="str">
            <v>CARTI802/U210/FO15CVHRXX</v>
          </cell>
          <cell r="B2385">
            <v>42000</v>
          </cell>
        </row>
        <row r="2386">
          <cell r="A2386" t="str">
            <v>CERVO802/U208/OA15AVHRXX</v>
          </cell>
          <cell r="B2386">
            <v>50000</v>
          </cell>
        </row>
        <row r="2387">
          <cell r="A2387" t="str">
            <v>CHARC802/U2128FO15AVHRXX</v>
          </cell>
          <cell r="B2387">
            <v>12500</v>
          </cell>
        </row>
        <row r="2388">
          <cell r="A2388" t="str">
            <v>CIMPA801/U138/MF15CVHRCO</v>
          </cell>
          <cell r="B2388">
            <v>1000</v>
          </cell>
        </row>
        <row r="2389">
          <cell r="A2389" t="str">
            <v>CMOBC801/U138/MF15CVHRCO</v>
          </cell>
          <cell r="B2389">
            <v>3000</v>
          </cell>
        </row>
        <row r="2390">
          <cell r="A2390" t="str">
            <v>COMBI802/U204/AS15AVHRXX</v>
          </cell>
          <cell r="B2390">
            <v>35228</v>
          </cell>
        </row>
        <row r="2391">
          <cell r="A2391" t="str">
            <v>CRIME803/E502/MF15CVHRCO</v>
          </cell>
          <cell r="B2391">
            <v>6000</v>
          </cell>
        </row>
        <row r="2392">
          <cell r="A2392" t="str">
            <v>CRYPT801/U138/MF15CVHRCO</v>
          </cell>
          <cell r="B2392">
            <v>500</v>
          </cell>
        </row>
        <row r="2393">
          <cell r="A2393" t="str">
            <v>CETS2803/U129HOR15AVHRFX</v>
          </cell>
          <cell r="B2393">
            <v>80000</v>
          </cell>
        </row>
        <row r="2394">
          <cell r="A2394" t="str">
            <v>CYCLA803/U105/OR15AVHRXX</v>
          </cell>
          <cell r="B2394">
            <v>8600</v>
          </cell>
        </row>
        <row r="2395">
          <cell r="A2395" t="str">
            <v>DOGGY801/E310/AV15CVHRFT</v>
          </cell>
          <cell r="B2395">
            <v>9900</v>
          </cell>
        </row>
        <row r="2396">
          <cell r="A2396" t="str">
            <v>DYGEO801/U326/MF15CVHRCO</v>
          </cell>
          <cell r="B2396">
            <v>6944</v>
          </cell>
        </row>
        <row r="2397">
          <cell r="A2397" t="str">
            <v>EBOB2802/U169/SP14AVHRIA</v>
          </cell>
          <cell r="B2397">
            <v>192012.87</v>
          </cell>
        </row>
        <row r="2398">
          <cell r="A2398" t="str">
            <v>EDMMS801/U138/MF15CVHRCO</v>
          </cell>
          <cell r="B2398">
            <v>3000</v>
          </cell>
        </row>
        <row r="2399">
          <cell r="A2399" t="str">
            <v>EDPAP801/U138/MF15CVHRCO</v>
          </cell>
          <cell r="B2399">
            <v>3000</v>
          </cell>
        </row>
        <row r="2400">
          <cell r="A2400" t="str">
            <v>EHES1802/U404/EI15CVHRXX</v>
          </cell>
          <cell r="B2400">
            <v>5000</v>
          </cell>
        </row>
        <row r="2401">
          <cell r="A2401" t="str">
            <v>EHOUN802/U223/OA15CVTRFT</v>
          </cell>
          <cell r="B2401">
            <v>5000</v>
          </cell>
        </row>
        <row r="2402">
          <cell r="A2402" t="str">
            <v>EPIGE802/U2125EU15CVHRXX</v>
          </cell>
          <cell r="B2402">
            <v>138276</v>
          </cell>
        </row>
        <row r="2403">
          <cell r="A2403" t="str">
            <v>ERGON801/E309/MF15CVHRCO</v>
          </cell>
          <cell r="B2403">
            <v>13291.67</v>
          </cell>
        </row>
        <row r="2404">
          <cell r="A2404" t="str">
            <v>FICHT801/E306/MF15CVHRCO</v>
          </cell>
          <cell r="B2404">
            <v>7833.33</v>
          </cell>
        </row>
        <row r="2405">
          <cell r="A2405" t="str">
            <v>FLASH803/U105/AM15CVHRXX</v>
          </cell>
          <cell r="B2405">
            <v>7000</v>
          </cell>
        </row>
        <row r="2406">
          <cell r="A2406" t="str">
            <v>GASBI803/U105/CR15AVHRXX</v>
          </cell>
          <cell r="B2406">
            <v>42000</v>
          </cell>
        </row>
        <row r="2407">
          <cell r="A2407" t="str">
            <v>GASBI803/U105/FO15AVHRXX</v>
          </cell>
          <cell r="B2407">
            <v>30000</v>
          </cell>
        </row>
        <row r="2408">
          <cell r="A2408" t="str">
            <v>GUIEU802/E402/SP15CVHRFT</v>
          </cell>
          <cell r="B2408">
            <v>8333.33</v>
          </cell>
        </row>
        <row r="2409">
          <cell r="A2409" t="str">
            <v>HISPH801/U313/MF15CVHRCO</v>
          </cell>
          <cell r="B2409">
            <v>25010</v>
          </cell>
        </row>
        <row r="2410">
          <cell r="A2410" t="str">
            <v>HSENV801/E310/MF15CVHRCO</v>
          </cell>
          <cell r="B2410">
            <v>8250</v>
          </cell>
        </row>
        <row r="2411">
          <cell r="A2411" t="str">
            <v>IGGRO801/U138/MF15CVHRCO</v>
          </cell>
          <cell r="B2411">
            <v>3000</v>
          </cell>
        </row>
        <row r="2412">
          <cell r="A2412" t="str">
            <v>JOUPI801/U138/MF15CVHRCO</v>
          </cell>
          <cell r="B2412">
            <v>1000</v>
          </cell>
        </row>
        <row r="2413">
          <cell r="A2413" t="str">
            <v>JTMEM803/U505/MF15CVHRCO</v>
          </cell>
          <cell r="B2413">
            <v>24220</v>
          </cell>
        </row>
        <row r="2414">
          <cell r="A2414" t="str">
            <v>LACRO801/E310/EI15AVHRFX</v>
          </cell>
          <cell r="B2414">
            <v>86868</v>
          </cell>
        </row>
        <row r="2415">
          <cell r="A2415" t="str">
            <v>LANDR802/U219/SP15CVHRXX</v>
          </cell>
          <cell r="B2415">
            <v>1500</v>
          </cell>
        </row>
        <row r="2416">
          <cell r="A2416" t="str">
            <v>LEXIL801/E304/MF15CVHRCO</v>
          </cell>
          <cell r="B2416">
            <v>21000</v>
          </cell>
        </row>
        <row r="2417">
          <cell r="A2417" t="str">
            <v>LOUIS802/U404/MF15CVHRCO</v>
          </cell>
          <cell r="B2417">
            <v>2600</v>
          </cell>
        </row>
        <row r="2418">
          <cell r="A2418" t="str">
            <v>MASTO802/U202/MF15CVHRCO</v>
          </cell>
          <cell r="B2418">
            <v>58800</v>
          </cell>
        </row>
        <row r="2419">
          <cell r="A2419" t="str">
            <v>METAB803/U105/AM15CVHRXX</v>
          </cell>
          <cell r="B2419">
            <v>7000</v>
          </cell>
        </row>
        <row r="2420">
          <cell r="A2420" t="str">
            <v>MODPM801/U139/MF15CVHRCO</v>
          </cell>
          <cell r="B2420">
            <v>6767.18</v>
          </cell>
        </row>
        <row r="2421">
          <cell r="A2421" t="str">
            <v>MODUL801/U138/MF15CVHRCO</v>
          </cell>
          <cell r="B2421">
            <v>6000</v>
          </cell>
        </row>
        <row r="2422">
          <cell r="A2422" t="str">
            <v>MPLAS802/U210/AS15AVHRXX</v>
          </cell>
          <cell r="B2422">
            <v>40000</v>
          </cell>
        </row>
        <row r="2423">
          <cell r="A2423" t="str">
            <v>MSGEO801/U138/MF15CVHRCO</v>
          </cell>
          <cell r="B2423">
            <v>4000</v>
          </cell>
        </row>
        <row r="2424">
          <cell r="A2424" t="str">
            <v>NADJI800/ADBD/SP15AVHRFT</v>
          </cell>
          <cell r="B2424">
            <v>43434</v>
          </cell>
        </row>
        <row r="2425">
          <cell r="A2425" t="str">
            <v>PACO1803/U105/MA15AVHRXX</v>
          </cell>
          <cell r="B2425">
            <v>4000</v>
          </cell>
        </row>
        <row r="2426">
          <cell r="A2426" t="str">
            <v>PEBIO801/U138/MF15CVHRCO</v>
          </cell>
          <cell r="B2426">
            <v>3500</v>
          </cell>
        </row>
        <row r="2427">
          <cell r="A2427" t="str">
            <v>PMMES803/U505/MF15CVHRCO</v>
          </cell>
          <cell r="B2427">
            <v>10000</v>
          </cell>
        </row>
        <row r="2428">
          <cell r="A2428" t="str">
            <v>QTMRD801/U138/MF15CVHRCO</v>
          </cell>
          <cell r="B2428">
            <v>750</v>
          </cell>
        </row>
        <row r="2429">
          <cell r="A2429" t="str">
            <v>REBUS801/U138/OA15AVHRFT</v>
          </cell>
          <cell r="B2429">
            <v>120000</v>
          </cell>
        </row>
        <row r="2430">
          <cell r="A2430" t="str">
            <v>RTVSA802/U201/OR15CVHRFX</v>
          </cell>
          <cell r="B2430">
            <v>15750</v>
          </cell>
        </row>
        <row r="2431">
          <cell r="A2431" t="str">
            <v>SCARP803/U105/OA15CVHRXT</v>
          </cell>
          <cell r="B2431">
            <v>16667.669999999998</v>
          </cell>
        </row>
        <row r="2432">
          <cell r="A2432" t="str">
            <v>SDIAR803/E506/MF15CVHRCO</v>
          </cell>
          <cell r="B2432">
            <v>2168</v>
          </cell>
        </row>
        <row r="2433">
          <cell r="A2433" t="str">
            <v>SECTI803/E515/MF15CVHRCO</v>
          </cell>
          <cell r="B2433">
            <v>5000</v>
          </cell>
        </row>
        <row r="2434">
          <cell r="A2434" t="str">
            <v>SEIRM803/E460/MF15CVHRCO</v>
          </cell>
          <cell r="B2434">
            <v>62000</v>
          </cell>
        </row>
        <row r="2435">
          <cell r="A2435" t="str">
            <v>SMCSK801/U138/MF15CVHRCO</v>
          </cell>
          <cell r="B2435">
            <v>1500</v>
          </cell>
        </row>
        <row r="2436">
          <cell r="A2436" t="str">
            <v>SYSTE801/U138/MF15CVHRCO</v>
          </cell>
          <cell r="B2436">
            <v>1000</v>
          </cell>
        </row>
        <row r="2437">
          <cell r="A2437" t="str">
            <v>TACGA801/U138/MF15CVHRCO</v>
          </cell>
          <cell r="B2437">
            <v>2000</v>
          </cell>
        </row>
        <row r="2438">
          <cell r="A2438" t="str">
            <v>TIANB802/U223/OA15CVTRFT</v>
          </cell>
          <cell r="B2438">
            <v>5000</v>
          </cell>
        </row>
        <row r="2439">
          <cell r="A2439" t="str">
            <v>ULTIN803/U129DMF15AVHRXX</v>
          </cell>
          <cell r="B2439">
            <v>63850</v>
          </cell>
        </row>
        <row r="2440">
          <cell r="A2440" t="str">
            <v>ULTIN803/U129DMF15AVHRXX</v>
          </cell>
          <cell r="B2440">
            <v>102300</v>
          </cell>
        </row>
        <row r="2441">
          <cell r="A2441" t="str">
            <v>ULTIN803/U129DMF15AVHRXX</v>
          </cell>
          <cell r="B2441">
            <v>130000</v>
          </cell>
        </row>
        <row r="2442">
          <cell r="A2442" t="str">
            <v>VIBUS801/U138/OA15AVHRFT</v>
          </cell>
          <cell r="B2442">
            <v>120000</v>
          </cell>
        </row>
        <row r="2443">
          <cell r="A2443" t="str">
            <v>XRMO3803/U129HOR15AVHRFX</v>
          </cell>
          <cell r="B2443">
            <v>50000</v>
          </cell>
        </row>
        <row r="2444">
          <cell r="A2444" t="str">
            <v>ROLEO802/U2122FO15AVHRXX</v>
          </cell>
        </row>
        <row r="2445">
          <cell r="A2445" t="str">
            <v>PATTX801/E307/MF15CVHRCO</v>
          </cell>
          <cell r="B2445">
            <v>3500</v>
          </cell>
        </row>
        <row r="2446">
          <cell r="A2446" t="str">
            <v>FEDE2801/U137/EUHRXX</v>
          </cell>
        </row>
        <row r="2447">
          <cell r="A2447" t="str">
            <v>PEOPL801/U138/EUHRXX</v>
          </cell>
        </row>
        <row r="2448">
          <cell r="A2448" t="str">
            <v>FRENC802/U212/MF15CVHRCO</v>
          </cell>
          <cell r="B2448">
            <v>3000</v>
          </cell>
        </row>
        <row r="2449">
          <cell r="A2449" t="str">
            <v>GPTEC802/E402/AS15CVHRFT</v>
          </cell>
          <cell r="B2449">
            <v>900</v>
          </cell>
        </row>
        <row r="2450">
          <cell r="A2450" t="str">
            <v>HEMOF802/U219/AN15AVHRXX</v>
          </cell>
          <cell r="B2450">
            <v>259529</v>
          </cell>
        </row>
        <row r="2451">
          <cell r="A2451" t="str">
            <v>ESASE803/ICS2/OA15CVHRFT</v>
          </cell>
          <cell r="B2451">
            <v>86000</v>
          </cell>
        </row>
        <row r="2452">
          <cell r="A2452" t="str">
            <v>DIFSO803/ICS2/OA15CVHRFT</v>
          </cell>
          <cell r="B2452">
            <v>120000</v>
          </cell>
        </row>
        <row r="2453">
          <cell r="A2453" t="str">
            <v>MARIV801/E304/MF15CVHRCO</v>
          </cell>
          <cell r="B2453">
            <v>9125</v>
          </cell>
        </row>
        <row r="2454">
          <cell r="A2454" t="str">
            <v>DISDE801/E304/MF15CVHRCO</v>
          </cell>
          <cell r="B2454">
            <v>2676</v>
          </cell>
        </row>
        <row r="2455">
          <cell r="A2455" t="str">
            <v>LAHSI803/U109/SP15CVHRXX</v>
          </cell>
          <cell r="B2455">
            <v>1000</v>
          </cell>
        </row>
        <row r="2456">
          <cell r="A2456" t="str">
            <v>DUALP803/U109/SP14AVHRXX</v>
          </cell>
          <cell r="B2456">
            <v>19100</v>
          </cell>
        </row>
        <row r="2457">
          <cell r="A2457" t="str">
            <v>DUALP803/U109/CR15AVHRXX</v>
          </cell>
          <cell r="B2457">
            <v>64500</v>
          </cell>
        </row>
        <row r="2458">
          <cell r="A2458" t="str">
            <v>POLYG802/U219/SP14AVHRXT</v>
          </cell>
          <cell r="B2458">
            <v>218591</v>
          </cell>
        </row>
        <row r="2459">
          <cell r="A2459" t="str">
            <v>NOGUE802/U219/FO15CVHRXX</v>
          </cell>
          <cell r="B2459">
            <v>42000</v>
          </cell>
        </row>
        <row r="2460">
          <cell r="A2460" t="str">
            <v>JCMAR802/U219/IA15CVHRXX</v>
          </cell>
        </row>
        <row r="2461">
          <cell r="A2461" t="str">
            <v>PNEUX802/U213/FO15AVHRXX</v>
          </cell>
          <cell r="B2461">
            <v>15000</v>
          </cell>
        </row>
        <row r="2462">
          <cell r="A2462" t="str">
            <v>INSRA802/U213/OA15CVHRFT</v>
          </cell>
          <cell r="B2462">
            <v>7000</v>
          </cell>
        </row>
        <row r="2463">
          <cell r="A2463" t="str">
            <v>SCHUT801/U323/OA14CVHRXX</v>
          </cell>
          <cell r="B2463">
            <v>4800</v>
          </cell>
        </row>
        <row r="2464">
          <cell r="A2464" t="str">
            <v>ANMED801/U323/MF15CVHRCO</v>
          </cell>
          <cell r="B2464">
            <v>14000</v>
          </cell>
        </row>
        <row r="2465">
          <cell r="A2465" t="str">
            <v>MEDIS801/U324/FO15AVHRXX</v>
          </cell>
          <cell r="B2465">
            <v>47000</v>
          </cell>
        </row>
        <row r="2466">
          <cell r="A2466" t="str">
            <v>ARASI801/U315/MF13CVHRXX</v>
          </cell>
          <cell r="B2466">
            <v>14520</v>
          </cell>
        </row>
        <row r="2467">
          <cell r="A2467" t="str">
            <v>ORIEN801/U315/MF12CVHRXX</v>
          </cell>
        </row>
        <row r="2468">
          <cell r="A2468" t="str">
            <v>CAUCA801/U318/MF13CVHRXX</v>
          </cell>
          <cell r="B2468">
            <v>1000</v>
          </cell>
        </row>
        <row r="2469">
          <cell r="A2469" t="str">
            <v>CHILI803/U505/FO15CVHRXX</v>
          </cell>
          <cell r="B2469">
            <v>6500</v>
          </cell>
        </row>
        <row r="2470">
          <cell r="A2470" t="str">
            <v>CAPIN801/E301/FO15CVHRXX</v>
          </cell>
          <cell r="B2470">
            <v>42180</v>
          </cell>
        </row>
        <row r="2471">
          <cell r="A2471" t="str">
            <v>SERME802/U404/FO15CVHRXX</v>
          </cell>
          <cell r="B2471">
            <v>42180</v>
          </cell>
        </row>
        <row r="2472">
          <cell r="A2472" t="str">
            <v>MORPH802/U201/FO15CVHRXX</v>
          </cell>
          <cell r="B2472">
            <v>15000</v>
          </cell>
        </row>
        <row r="2473">
          <cell r="A2473" t="str">
            <v>GRAVI803/U129HFO15CVHRXX</v>
          </cell>
          <cell r="B2473">
            <v>42180</v>
          </cell>
        </row>
        <row r="2474">
          <cell r="A2474" t="str">
            <v>FAVOR803/U505/FO15CVHRXX</v>
          </cell>
          <cell r="B2474">
            <v>30000</v>
          </cell>
        </row>
        <row r="2475">
          <cell r="A2475" t="str">
            <v>JUSTE803/U505/FO15CVHRXX</v>
          </cell>
          <cell r="B2475">
            <v>3000</v>
          </cell>
        </row>
        <row r="2476">
          <cell r="A2476" t="str">
            <v>MEDUS802/U172/FO15CVHRXX</v>
          </cell>
          <cell r="B2476">
            <v>4000</v>
          </cell>
        </row>
        <row r="2477">
          <cell r="A2477" t="str">
            <v>REGAR801/U138/FO15CVHRXX</v>
          </cell>
          <cell r="B2477">
            <v>42180</v>
          </cell>
        </row>
        <row r="2478">
          <cell r="A2478" t="str">
            <v>OUEST803/U113/FO15CVHRXX</v>
          </cell>
          <cell r="B2478">
            <v>43500</v>
          </cell>
        </row>
        <row r="2479">
          <cell r="A2479" t="str">
            <v>NUAGE801/U137/FO15CVHRXX</v>
          </cell>
          <cell r="B2479">
            <v>42180</v>
          </cell>
        </row>
        <row r="2480">
          <cell r="A2480" t="str">
            <v>TTVTM801/E308/MF15CVHRCO</v>
          </cell>
          <cell r="B2480">
            <v>14833.33</v>
          </cell>
        </row>
        <row r="2481">
          <cell r="A2481" t="str">
            <v>GIONO801/E304/MF15CVHRCO</v>
          </cell>
          <cell r="B2481">
            <v>18083.330000000002</v>
          </cell>
        </row>
        <row r="2482">
          <cell r="A2482" t="str">
            <v>ARMEN801/U319/MF15CVHRCO</v>
          </cell>
          <cell r="B2482">
            <v>6500</v>
          </cell>
        </row>
        <row r="2483">
          <cell r="A2483" t="str">
            <v>OBJET801/E306/MF14CVHRCO</v>
          </cell>
          <cell r="B2483">
            <v>11067.77</v>
          </cell>
        </row>
        <row r="2484">
          <cell r="A2484" t="str">
            <v>STRAT802/U2121FO15CVHRXX</v>
          </cell>
          <cell r="B2484">
            <v>35000</v>
          </cell>
        </row>
        <row r="2485">
          <cell r="A2485" t="str">
            <v>EMBOX802/U160/MF15CVHRCO</v>
          </cell>
          <cell r="B2485">
            <v>44666.67</v>
          </cell>
        </row>
      </sheetData>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espondance SIFAC 2011-2012"/>
    </sheetNames>
    <sheetDataSet>
      <sheetData sheetId="0">
        <row r="4">
          <cell r="E4" t="str">
            <v>CQ067803/D067/ME12CVHRXX</v>
          </cell>
          <cell r="H4" t="str">
            <v>CONTRAT QUADRIENNAL ED 67</v>
          </cell>
        </row>
        <row r="5">
          <cell r="E5" t="str">
            <v>CQ250803/D250/ME12CVHRXX</v>
          </cell>
          <cell r="H5" t="str">
            <v>CONTRAT QUADRIENNAL ED 250 SC CHIMIE MARSEILLE</v>
          </cell>
        </row>
        <row r="6">
          <cell r="E6" t="str">
            <v>CQ251803/D251/ME12CVHRXX</v>
          </cell>
          <cell r="H6" t="str">
            <v>CONTRAT QUADRIENNAL ED 251 SC ENVIRONNEMENT</v>
          </cell>
        </row>
        <row r="7">
          <cell r="E7" t="str">
            <v>CQ505803/U505/ME12CVHRXX</v>
          </cell>
          <cell r="H7" t="str">
            <v xml:space="preserve">FONCTIONNEMENT GENERAL UMR </v>
          </cell>
        </row>
        <row r="8">
          <cell r="E8" t="str">
            <v>CQGER803/U505/ME12CVHRXX</v>
          </cell>
          <cell r="H8" t="str">
            <v>CONTRAT QUADRIENNALGERJC</v>
          </cell>
        </row>
        <row r="9">
          <cell r="E9" t="str">
            <v>CQCER803/U505/ME12CVHRXX</v>
          </cell>
          <cell r="H9" t="str">
            <v>CONTRAT QUADRIENNAL CERIC</v>
          </cell>
        </row>
        <row r="10">
          <cell r="E10" t="str">
            <v>FICER803/U505/ME12CVHRXX</v>
          </cell>
          <cell r="H10" t="str">
            <v>F2IR CERIC</v>
          </cell>
        </row>
        <row r="11">
          <cell r="E11" t="str">
            <v>FIGER803/U505/ME12CVHRXX</v>
          </cell>
          <cell r="H11" t="str">
            <v>F2IR GERJC</v>
          </cell>
        </row>
        <row r="12">
          <cell r="E12" t="str">
            <v>DURAB803/U505/MF12CVTRXX</v>
          </cell>
          <cell r="H12" t="str">
            <v>PROJET POLE DEVELOPPEMENT DURABLE ET TERRITOIRES MEDITERRANEENS</v>
          </cell>
        </row>
        <row r="13">
          <cell r="E13" t="str">
            <v>CJMON803/U505/EU09CVTRXX</v>
          </cell>
          <cell r="G13" t="str">
            <v>CHAIRE JEAN MONNET - NATHALIE RUBIO</v>
          </cell>
          <cell r="H13" t="str">
            <v>PAYSAGE ET DEVELOPPEMENT DURABLE</v>
          </cell>
        </row>
        <row r="14">
          <cell r="E14" t="str">
            <v>MEDDL803/U505/MA11RAHRXX</v>
          </cell>
          <cell r="H14" t="str">
            <v>CONTRAT QUADRIENNAL CENTRE DROIT ECO</v>
          </cell>
        </row>
        <row r="15">
          <cell r="E15" t="str">
            <v>CH505803/U505/AM12CVHRXX</v>
          </cell>
          <cell r="F15" t="str">
            <v>CNRS</v>
          </cell>
          <cell r="G15" t="str">
            <v xml:space="preserve">CHAIRE  </v>
          </cell>
          <cell r="H15" t="str">
            <v>F2IR CDE</v>
          </cell>
        </row>
        <row r="16">
          <cell r="E16" t="str">
            <v>TABRO803/U505/CR12CVHRXX</v>
          </cell>
          <cell r="G16" t="str">
            <v>TABLE RONDE JUSTICE CONSTITUTIONNELLE</v>
          </cell>
          <cell r="H16" t="str">
            <v>CONTRAT QUADRIENNAL CIRTA</v>
          </cell>
        </row>
        <row r="17">
          <cell r="E17" t="str">
            <v>TABCE803/U505/ME12CVHRXX</v>
          </cell>
          <cell r="G17" t="str">
            <v>TABLE RONDE CERIC</v>
          </cell>
          <cell r="H17" t="str">
            <v>PROJET DE RECHERCHE "MASTERPROFESSIONNEL DROITS ET METIERS URBANISME ET IMMOBILIER</v>
          </cell>
        </row>
        <row r="18">
          <cell r="E18" t="str">
            <v>CATME803/U505/AV09CVTRXX</v>
          </cell>
          <cell r="G18" t="str">
            <v xml:space="preserve">CATMED - </v>
          </cell>
        </row>
        <row r="19">
          <cell r="E19" t="str">
            <v>CQ506803/E506/ME12CVHRXX</v>
          </cell>
          <cell r="H19" t="str">
            <v>CONTRAT QUADRIENNAL CENTRE DROIT ECO</v>
          </cell>
        </row>
        <row r="20">
          <cell r="E20" t="str">
            <v>FI506803/E506/ME12CVHRXX</v>
          </cell>
          <cell r="H20" t="str">
            <v>F2IR CDE</v>
          </cell>
        </row>
        <row r="21">
          <cell r="E21" t="str">
            <v>SARGO803/E506/AN10CVTRXX</v>
          </cell>
          <cell r="F21" t="str">
            <v>ANR</v>
          </cell>
          <cell r="G21" t="str">
            <v>SARGOS</v>
          </cell>
          <cell r="H21" t="str">
            <v>CONTRAT QUADRIENNAL CIRTA</v>
          </cell>
        </row>
        <row r="22">
          <cell r="E22" t="str">
            <v>CQ316803/E316/ME12CVHRXX</v>
          </cell>
          <cell r="H22" t="str">
            <v>PROJET DE RECHERCHE "MASTERPROFESSIONNEL DROITS ET METIERS URBANISME ET IMMOBILIER</v>
          </cell>
        </row>
        <row r="23">
          <cell r="E23" t="str">
            <v>SORGU803/E316/OA09RATRXX</v>
          </cell>
          <cell r="F23" t="str">
            <v>SYNDICAT MIXTE BASSIN DES SORGUES</v>
          </cell>
        </row>
        <row r="24">
          <cell r="E24" t="str">
            <v>NEWRU803/E316/AN09RATRXX</v>
          </cell>
          <cell r="F24" t="str">
            <v>ANR</v>
          </cell>
          <cell r="G24" t="str">
            <v>NEW RURALITY</v>
          </cell>
        </row>
        <row r="25">
          <cell r="E25" t="str">
            <v>CECRI803/E316/MF12CVTRXX</v>
          </cell>
          <cell r="G25" t="str">
            <v>PROJET AURELIE ARNAUD CECRI</v>
          </cell>
        </row>
        <row r="26">
          <cell r="E26" t="str">
            <v>SIBER803/E316/AN11RATRXX</v>
          </cell>
          <cell r="F26" t="str">
            <v>ANR</v>
          </cell>
          <cell r="G26" t="str">
            <v>PROJET CIRTA-ANR-CLIMAT-AGRICULTURE-SIBERIE</v>
          </cell>
        </row>
        <row r="27">
          <cell r="E27" t="str">
            <v>POPS2803/E316/OA11RATRXX</v>
          </cell>
          <cell r="G27" t="str">
            <v>POPSU 2</v>
          </cell>
        </row>
        <row r="28">
          <cell r="E28" t="str">
            <v>CUMPM803/E316/VM10CVTRXX</v>
          </cell>
          <cell r="F28" t="str">
            <v>MPM</v>
          </cell>
        </row>
        <row r="29">
          <cell r="E29" t="str">
            <v>AXAXX803/E316/SP09CVTRXX</v>
          </cell>
          <cell r="F29" t="str">
            <v>AXA</v>
          </cell>
          <cell r="G29" t="str">
            <v>MECENAT DOCTORANTE</v>
          </cell>
        </row>
        <row r="30">
          <cell r="E30" t="str">
            <v>UQUAL803/E316/MA09CVTRXX</v>
          </cell>
          <cell r="F30" t="str">
            <v>MEDATT</v>
          </cell>
          <cell r="G30" t="str">
            <v>UQUALIZOL</v>
          </cell>
        </row>
        <row r="31">
          <cell r="E31" t="str">
            <v>LITEA803/E316/MA10CVTRXX</v>
          </cell>
          <cell r="G31" t="str">
            <v>CAMADAPT LITEAU</v>
          </cell>
        </row>
        <row r="32">
          <cell r="E32" t="str">
            <v>MASTE803/E316/AV10CVTRXX</v>
          </cell>
          <cell r="H32" t="str">
            <v>PROJET DE RECHERCHE "MASTERPROFESSIONNEL DROITS ET METIERS URBANISME ET IMMOBILIER</v>
          </cell>
        </row>
        <row r="33">
          <cell r="E33" t="str">
            <v>PIRVE803/E316/MA08RATRMU</v>
          </cell>
          <cell r="G33" t="str">
            <v>PIVRE</v>
          </cell>
        </row>
        <row r="34">
          <cell r="E34" t="str">
            <v>CQ460803/E460/ME12CVHRXX</v>
          </cell>
          <cell r="F34" t="str">
            <v>MESR</v>
          </cell>
        </row>
        <row r="35">
          <cell r="E35" t="str">
            <v>MKGEN803/E460/ME12CVHRXX</v>
          </cell>
          <cell r="F35" t="str">
            <v>MESR</v>
          </cell>
          <cell r="G35" t="str">
            <v>MKT FONCTIONNEMENT GENERAL</v>
          </cell>
        </row>
        <row r="36">
          <cell r="E36" t="str">
            <v>THHDR803/E460/ME12CVHRXX</v>
          </cell>
          <cell r="F36" t="str">
            <v>MESR</v>
          </cell>
          <cell r="G36" t="str">
            <v>MKT THESES HDR</v>
          </cell>
        </row>
        <row r="37">
          <cell r="E37" t="str">
            <v>LALON803/E460/ME12CVHRXX</v>
          </cell>
          <cell r="F37" t="str">
            <v>MESR</v>
          </cell>
          <cell r="G37" t="str">
            <v>MKT LALONDE MARKETING</v>
          </cell>
        </row>
        <row r="38">
          <cell r="E38" t="str">
            <v>MPGEN803/E460/ME12CVHRXX</v>
          </cell>
          <cell r="F38" t="str">
            <v>MESR</v>
          </cell>
          <cell r="G38" t="str">
            <v>MP FONCTIONNEMENT GENERAL</v>
          </cell>
        </row>
        <row r="39">
          <cell r="E39" t="str">
            <v>MPMED803/E460/MF12CVTRXX</v>
          </cell>
          <cell r="G39" t="str">
            <v>MP COLLOQUE MED</v>
          </cell>
        </row>
        <row r="40">
          <cell r="E40" t="str">
            <v>COSID803/E460/MF12CVTRXX</v>
          </cell>
          <cell r="G40" t="str">
            <v>Système d'information décisionnel et pilotage des Collectivités Territorales</v>
          </cell>
        </row>
        <row r="41">
          <cell r="E41" t="str">
            <v>LOQAL803/E460/MF12CVTRXX</v>
          </cell>
          <cell r="G41" t="str">
            <v>COLLOQUE LOQUAL</v>
          </cell>
        </row>
        <row r="42">
          <cell r="E42" t="str">
            <v>IJPSM803/E460/MF12CVHRXX</v>
          </cell>
          <cell r="G42" t="str">
            <v>REVUE IJPSM</v>
          </cell>
        </row>
        <row r="43">
          <cell r="E43" t="str">
            <v>LOUIS803/E460/SP08CVTRCI</v>
          </cell>
          <cell r="G43" t="str">
            <v>MP CIFRE LOUIS</v>
          </cell>
        </row>
        <row r="44">
          <cell r="E44" t="str">
            <v>SPRIN803/E460/SP08CVTRCI</v>
          </cell>
          <cell r="G44" t="str">
            <v>MP CIFRE SPRINGUEL</v>
          </cell>
        </row>
        <row r="45">
          <cell r="E45" t="str">
            <v>BOUTH803/E460/SP07CVTRCI</v>
          </cell>
          <cell r="G45" t="str">
            <v>MP CIFRE BOUTHILLIER</v>
          </cell>
        </row>
        <row r="46">
          <cell r="E46" t="str">
            <v>DRAST803/E460/MA12CVTRXX</v>
          </cell>
          <cell r="G46" t="str">
            <v>MP DRAST</v>
          </cell>
        </row>
        <row r="47">
          <cell r="E47" t="str">
            <v>ENSOS803/E460/SP12CVTRXX</v>
          </cell>
          <cell r="G47" t="str">
            <v>ENSOSP</v>
          </cell>
        </row>
        <row r="48">
          <cell r="E48" t="str">
            <v>DREPA803/E460/OR12CVTRXX</v>
          </cell>
          <cell r="G48" t="str">
            <v>DRE PACA</v>
          </cell>
        </row>
        <row r="49">
          <cell r="E49" t="str">
            <v>ENAPX803/E460/OR12CVTRXX</v>
          </cell>
          <cell r="G49" t="str">
            <v>ENAP</v>
          </cell>
        </row>
        <row r="50">
          <cell r="E50" t="str">
            <v>ISM1X803/E460/EI11CVTRXX</v>
          </cell>
        </row>
        <row r="51">
          <cell r="E51" t="str">
            <v>IMS2X803/E460/EI11CVTRXX</v>
          </cell>
        </row>
        <row r="52">
          <cell r="E52" t="str">
            <v>CPAAI803/E460/AV12CVHRXX</v>
          </cell>
          <cell r="F52" t="str">
            <v>CPA</v>
          </cell>
        </row>
        <row r="53">
          <cell r="E53" t="str">
            <v>CHEVO803/E460/SP10CVTRCI</v>
          </cell>
          <cell r="G53" t="str">
            <v>CIFRE CHEVODIAN</v>
          </cell>
        </row>
        <row r="54">
          <cell r="E54" t="str">
            <v>MIGEN803/E460/ME12CVHRXX</v>
          </cell>
          <cell r="H54" t="str">
            <v>MI FONCTIONNEMENT GENERAL</v>
          </cell>
        </row>
        <row r="55">
          <cell r="E55" t="str">
            <v>AUGEY803/E460/MF12CVTRXX</v>
          </cell>
          <cell r="H55" t="str">
            <v>MEDIAS 10 ENTRE COMMUNAUTE ET MOBILITE 17/12/2009</v>
          </cell>
        </row>
        <row r="56">
          <cell r="E56" t="str">
            <v>LIBAN803/E460/CR12CVTRXX</v>
          </cell>
          <cell r="H56" t="str">
            <v>MI CNOUS CEDRE LIBAN</v>
          </cell>
        </row>
        <row r="57">
          <cell r="E57" t="str">
            <v>DDE13803/E460/MF12CVTRXX</v>
          </cell>
          <cell r="H57" t="str">
            <v>MI DDE 13</v>
          </cell>
        </row>
        <row r="58">
          <cell r="E58" t="str">
            <v>PCIOX803/E460/ME12CVHRXX</v>
          </cell>
          <cell r="H58" t="str">
            <v>PCIO FONCTIONNEMENT GENERAL</v>
          </cell>
        </row>
        <row r="59">
          <cell r="E59" t="str">
            <v>THREO803/E460/OR10CVTRXX</v>
          </cell>
          <cell r="F59" t="str">
            <v>SDIS13</v>
          </cell>
          <cell r="G59" t="str">
            <v>THREO</v>
          </cell>
        </row>
        <row r="60">
          <cell r="E60" t="str">
            <v>STRAG803/E460/MF11CVTRXX</v>
          </cell>
          <cell r="G60" t="str">
            <v>Colloque stratégie</v>
          </cell>
        </row>
        <row r="61">
          <cell r="E61" t="str">
            <v>SANTO803/E460/OA08CVTRXX</v>
          </cell>
          <cell r="F61" t="str">
            <v>CCI FRANCOPORTUGAISE</v>
          </cell>
          <cell r="H61" t="str">
            <v xml:space="preserve">CIFRE PEDRO SANTOS </v>
          </cell>
        </row>
        <row r="62">
          <cell r="E62" t="str">
            <v>OPENI803/E460/SP11CVTRXX</v>
          </cell>
          <cell r="G62" t="str">
            <v>Contrat "PAR LES VILLAGES"</v>
          </cell>
        </row>
        <row r="63">
          <cell r="E63" t="str">
            <v>CQ104803/U104/ME12CVHRXX</v>
          </cell>
        </row>
        <row r="64">
          <cell r="E64" t="str">
            <v>FI104803/U104/ME12CVHRXX</v>
          </cell>
        </row>
        <row r="65">
          <cell r="E65" t="str">
            <v>OPTI7803/U104/CR06RAHRXX</v>
          </cell>
          <cell r="F65" t="str">
            <v>CRPACA</v>
          </cell>
          <cell r="G65" t="str">
            <v>OPTIQUE 7</v>
          </cell>
        </row>
        <row r="66">
          <cell r="E66" t="str">
            <v>CONFI803/U104/AN09CVHRXX</v>
          </cell>
          <cell r="F66" t="str">
            <v>ANR</v>
          </cell>
          <cell r="G66" t="str">
            <v>CONFIAN</v>
          </cell>
        </row>
        <row r="67">
          <cell r="E67" t="str">
            <v>ARCUS803/U104/MF09CVHRXX</v>
          </cell>
          <cell r="G67" t="str">
            <v>ARCUS CERES</v>
          </cell>
        </row>
        <row r="68">
          <cell r="E68" t="str">
            <v>MUJIX803/U104/CR10CVHRXX</v>
          </cell>
          <cell r="F68" t="str">
            <v>CRPACA</v>
          </cell>
          <cell r="G68" t="str">
            <v>MUJI</v>
          </cell>
        </row>
        <row r="69">
          <cell r="E69" t="str">
            <v>TROPI803/U104/OR10CVHRXX</v>
          </cell>
          <cell r="F69" t="str">
            <v>CNES</v>
          </cell>
        </row>
        <row r="70">
          <cell r="E70" t="str">
            <v>STRAI803/U104/AN09RAHRXX</v>
          </cell>
          <cell r="F70" t="str">
            <v>ANR</v>
          </cell>
          <cell r="G70" t="str">
            <v>STRAIN</v>
          </cell>
        </row>
        <row r="71">
          <cell r="E71" t="str">
            <v>APNUM803/U104/MA06RAHRXX</v>
          </cell>
          <cell r="F71" t="str">
            <v>DGA</v>
          </cell>
        </row>
        <row r="72">
          <cell r="E72" t="str">
            <v>APEXI803/U104/CR11RAHRXX</v>
          </cell>
          <cell r="F72" t="str">
            <v>CRPACA</v>
          </cell>
        </row>
        <row r="73">
          <cell r="E73" t="str">
            <v>PFM04803/U104/MF10CVHRMU</v>
          </cell>
          <cell r="H73" t="str">
            <v>3ème tranche  plateau technologique</v>
          </cell>
        </row>
        <row r="74">
          <cell r="E74" t="str">
            <v>GENS1803/U104/MA09RAHRXX</v>
          </cell>
          <cell r="F74" t="str">
            <v>DGA</v>
          </cell>
          <cell r="G74" t="str">
            <v>GENSUPRA</v>
          </cell>
        </row>
        <row r="75">
          <cell r="E75" t="str">
            <v>FILTR803/U104/OR09CVHRXX</v>
          </cell>
          <cell r="F75" t="str">
            <v>CNES</v>
          </cell>
          <cell r="G75" t="str">
            <v>FILTRES INFRAROUGES</v>
          </cell>
        </row>
        <row r="76">
          <cell r="E76" t="str">
            <v>DETEC803/U104/OR10CVHRXX</v>
          </cell>
          <cell r="F76" t="str">
            <v>CNES</v>
          </cell>
          <cell r="G76" t="str">
            <v>DETECTEURS CCD</v>
          </cell>
        </row>
        <row r="77">
          <cell r="E77" t="str">
            <v>VAUSE803/U104/SP10CVHRXX</v>
          </cell>
          <cell r="F77" t="str">
            <v>STMICRO</v>
          </cell>
          <cell r="G77" t="str">
            <v xml:space="preserve"> CIFRE VAUSELLE</v>
          </cell>
        </row>
        <row r="78">
          <cell r="E78" t="str">
            <v>IMAVA803/U104/OR10CVHRXX</v>
          </cell>
          <cell r="F78" t="str">
            <v>CEA</v>
          </cell>
          <cell r="G78" t="str">
            <v>IMAGERIE VASCULAIRE</v>
          </cell>
        </row>
        <row r="79">
          <cell r="E79" t="str">
            <v>MICHE803/U104/SP10CVHRXX</v>
          </cell>
          <cell r="G79" t="str">
            <v>CIFRE IBS THOMAS MICHEL</v>
          </cell>
        </row>
        <row r="80">
          <cell r="E80" t="str">
            <v>CQ105803/U105/ME12CVHRXX</v>
          </cell>
        </row>
        <row r="81">
          <cell r="E81" t="str">
            <v>RECET803/U105/MF12CVHRXX</v>
          </cell>
          <cell r="H81" t="str">
            <v>IMBE (UMR  6116) - PETITES RECETTES</v>
          </cell>
        </row>
        <row r="82">
          <cell r="E82" t="str">
            <v>DIVA2803/U105/MA07RAHRXX</v>
          </cell>
          <cell r="F82" t="str">
            <v>MEDDE</v>
          </cell>
          <cell r="G82" t="str">
            <v>DIVA 2</v>
          </cell>
        </row>
        <row r="83">
          <cell r="E83" t="str">
            <v>PNRCX803/U105/OA10RAHRXX</v>
          </cell>
          <cell r="F83" t="str">
            <v>PARCNATIONALCAMARGUE</v>
          </cell>
        </row>
        <row r="84">
          <cell r="E84" t="str">
            <v>INBIO803/U105/AN07RAHRXX</v>
          </cell>
          <cell r="F84" t="str">
            <v>ANR</v>
          </cell>
        </row>
        <row r="85">
          <cell r="E85" t="str">
            <v>ALGEQ803/U105/AN06RAHRXX</v>
          </cell>
          <cell r="H85" t="str">
            <v>ALGEQUEAU PRECODD</v>
          </cell>
        </row>
        <row r="86">
          <cell r="E86" t="str">
            <v>BIODI803/U105/OA07RAHRXX</v>
          </cell>
          <cell r="H86" t="str">
            <v>MONACOBIODIV</v>
          </cell>
        </row>
        <row r="87">
          <cell r="E87" t="str">
            <v>ULOME803/U105/AU09RAHRXX</v>
          </cell>
          <cell r="F87" t="str">
            <v>UNIV LOME</v>
          </cell>
        </row>
        <row r="88">
          <cell r="E88" t="str">
            <v>BIOCE803/U105/OR10RAHRXX</v>
          </cell>
          <cell r="F88" t="str">
            <v>INRA</v>
          </cell>
        </row>
        <row r="89">
          <cell r="E89" t="str">
            <v>FOURM803/U105/CR08RAHRXX</v>
          </cell>
          <cell r="F89" t="str">
            <v>CRPACA</v>
          </cell>
          <cell r="G89" t="str">
            <v>FOURMI D ARGENTINE</v>
          </cell>
        </row>
        <row r="90">
          <cell r="E90" t="str">
            <v>VELCR803/U105/CR08RAHRXX</v>
          </cell>
          <cell r="F90" t="str">
            <v>CRPACA</v>
          </cell>
          <cell r="G90" t="str">
            <v>VELCRO</v>
          </cell>
        </row>
        <row r="91">
          <cell r="E91" t="str">
            <v>TRAME803/U105/AN09RAHRXX</v>
          </cell>
          <cell r="F91" t="str">
            <v>ANR</v>
          </cell>
          <cell r="G91" t="str">
            <v>TRAMES VERTES</v>
          </cell>
        </row>
        <row r="92">
          <cell r="E92" t="str">
            <v>IMPE3803/U105/OR09CVHRXX</v>
          </cell>
          <cell r="F92" t="str">
            <v>INERIS</v>
          </cell>
        </row>
        <row r="93">
          <cell r="E93" t="str">
            <v>AGASU803/U105/AN10CVHRXX</v>
          </cell>
          <cell r="F93" t="str">
            <v>ANR</v>
          </cell>
          <cell r="G93" t="str">
            <v>AGASUB</v>
          </cell>
        </row>
        <row r="94">
          <cell r="E94" t="str">
            <v>FUVEL803/U105/MF09CVHRXX</v>
          </cell>
          <cell r="F94" t="str">
            <v>MEDDE</v>
          </cell>
          <cell r="G94" t="str">
            <v>FHUVEL LITEAU</v>
          </cell>
        </row>
        <row r="95">
          <cell r="E95" t="str">
            <v>DREAM803/U105/OR10CVHRXX</v>
          </cell>
          <cell r="G95" t="str">
            <v>DREAMS</v>
          </cell>
        </row>
        <row r="96">
          <cell r="E96" t="str">
            <v>NATUR803/U105/OA10CVHRXX</v>
          </cell>
          <cell r="F96" t="str">
            <v>CONSERV PORQUE</v>
          </cell>
        </row>
        <row r="97">
          <cell r="E97" t="str">
            <v>IMPRE803/U105/MA10RAHRXX</v>
          </cell>
          <cell r="G97" t="str">
            <v>IMPREBIO</v>
          </cell>
        </row>
        <row r="98">
          <cell r="E98" t="str">
            <v>IRDCO803/U105/OR10RAHRXX</v>
          </cell>
          <cell r="F98" t="str">
            <v>IRD</v>
          </cell>
        </row>
        <row r="99">
          <cell r="E99" t="str">
            <v>CBNME803/U105/OA11CVHRXX</v>
          </cell>
          <cell r="H99" t="str">
            <v>CBNMED</v>
          </cell>
        </row>
        <row r="100">
          <cell r="E100" t="str">
            <v>CH105803/U105/AM12CVHRXX</v>
          </cell>
          <cell r="F100" t="str">
            <v>CNRS</v>
          </cell>
          <cell r="H100" t="str">
            <v>CHAIRE CNRS</v>
          </cell>
        </row>
        <row r="101">
          <cell r="E101" t="str">
            <v>MARS5803/U105/AN08RAHRXX</v>
          </cell>
          <cell r="F101" t="str">
            <v>ANR</v>
          </cell>
          <cell r="G101" t="str">
            <v>MARSECO</v>
          </cell>
        </row>
        <row r="102">
          <cell r="E102" t="str">
            <v>VULIG803/U105/ME08RAHRMU</v>
          </cell>
          <cell r="F102" t="str">
            <v>MEDDE</v>
          </cell>
        </row>
        <row r="103">
          <cell r="E103" t="str">
            <v>BIOIN803/U105/OR09CVHRXX</v>
          </cell>
          <cell r="F103" t="str">
            <v>ADEME</v>
          </cell>
          <cell r="G103" t="str">
            <v>BIO INDICATEURS</v>
          </cell>
        </row>
        <row r="104">
          <cell r="E104" t="str">
            <v>OFFEC803/U105/OA08RAHRXX</v>
          </cell>
          <cell r="H104" t="str">
            <v>OFFICE ENVIRONNEMENT CORSE MARCHE N°27/2008/152</v>
          </cell>
        </row>
        <row r="105">
          <cell r="E105" t="str">
            <v>PPC01803/U105/OA10CVHRXX</v>
          </cell>
          <cell r="H105" t="str">
            <v>PORT CROS ILE DE BAGAUD</v>
          </cell>
        </row>
        <row r="106">
          <cell r="E106" t="str">
            <v>ELECT803/U105/SP09RAHRXX</v>
          </cell>
          <cell r="H106" t="str">
            <v>ELECTRABEL</v>
          </cell>
        </row>
        <row r="107">
          <cell r="E107" t="str">
            <v>EDFST803/U105/SP08RAHRXX</v>
          </cell>
          <cell r="F107" t="str">
            <v>EDF</v>
          </cell>
        </row>
        <row r="108">
          <cell r="E108" t="str">
            <v>SIVED803/U105/SP04RAHRXX</v>
          </cell>
          <cell r="F108" t="str">
            <v>SIVED</v>
          </cell>
        </row>
        <row r="109">
          <cell r="E109" t="str">
            <v>PPC02803/U105/OA10CVHRXX</v>
          </cell>
          <cell r="F109" t="str">
            <v>PARCNATIONALPORTCROS</v>
          </cell>
        </row>
        <row r="110">
          <cell r="E110" t="str">
            <v>IKEAX803/U105/SP09CVHRXX</v>
          </cell>
          <cell r="F110" t="str">
            <v>IKEA</v>
          </cell>
        </row>
        <row r="111">
          <cell r="E111" t="str">
            <v>NATEC803/U105/SP10CVHRXX</v>
          </cell>
          <cell r="H111" t="str">
            <v>FARNET NATURATECH</v>
          </cell>
        </row>
        <row r="112">
          <cell r="E112" t="str">
            <v>PRC01803/U105/OA10CVHRXX</v>
          </cell>
          <cell r="F112" t="str">
            <v>PARCNATIONALCAMARGUE</v>
          </cell>
          <cell r="H112" t="str">
            <v>TRAME VERTE</v>
          </cell>
        </row>
        <row r="113">
          <cell r="E113" t="str">
            <v>MONAC803/U105/OA10CVHRXX</v>
          </cell>
          <cell r="H113" t="str">
            <v>DIRECTION DE L'ENVIRONNEMENT DE LA PRINCIPAUTE DE MONACO</v>
          </cell>
        </row>
        <row r="114">
          <cell r="E114" t="str">
            <v>PNE02803/U105/OA11CVHRXX</v>
          </cell>
          <cell r="F114" t="str">
            <v>PARCNATIONALECRINS</v>
          </cell>
        </row>
        <row r="115">
          <cell r="E115" t="str">
            <v>ANDR803/U105/OR10CVHRXX</v>
          </cell>
          <cell r="H115" t="str">
            <v>ANDRA</v>
          </cell>
        </row>
        <row r="116">
          <cell r="E116" t="str">
            <v>PNE01803/U105/OA10CVHRXX</v>
          </cell>
          <cell r="F116" t="str">
            <v>PARCNATIONALECRINS</v>
          </cell>
        </row>
        <row r="117">
          <cell r="E117" t="str">
            <v>PNMER803/U105/OA10CVHRXX</v>
          </cell>
          <cell r="F117" t="str">
            <v>PARCNATIONALMERCANTOUR</v>
          </cell>
        </row>
        <row r="118">
          <cell r="E118" t="str">
            <v>REC05803/U105/MF12CVHRXX</v>
          </cell>
          <cell r="H118" t="str">
            <v>IMEP - Petites recettes IMEP</v>
          </cell>
        </row>
        <row r="119">
          <cell r="E119" t="str">
            <v>PNE03803/U105/OA09CVHRXX</v>
          </cell>
          <cell r="F119" t="str">
            <v>PARCNATIONALECRINS</v>
          </cell>
        </row>
        <row r="120">
          <cell r="E120" t="str">
            <v>CBA01803/U105/OA11CVHRXX</v>
          </cell>
          <cell r="H120" t="str">
            <v>CONSERVATOIRE BOTANIQUE NATIONAL ALPIN</v>
          </cell>
        </row>
        <row r="121">
          <cell r="E121" t="str">
            <v>PPC04803/U105/OA11CVHRXX</v>
          </cell>
          <cell r="H121" t="str">
            <v>DERATISATION DE L'ILOT DE BAGAUD</v>
          </cell>
        </row>
        <row r="122">
          <cell r="E122" t="str">
            <v>MONA1803/U105/OA11CVHRXX</v>
          </cell>
          <cell r="H122" t="str">
            <v>Contrat entre la Principauté de MONACO le CBNMP et l'UPCAM</v>
          </cell>
        </row>
        <row r="123">
          <cell r="E123" t="str">
            <v>PNM01803/U105/OA11CVHRXX</v>
          </cell>
          <cell r="H123" t="str">
            <v>Occupation du sol du territoire du Mercantour</v>
          </cell>
        </row>
        <row r="124">
          <cell r="E124" t="str">
            <v>ISTER803/U105/AD11RAHRXX</v>
          </cell>
          <cell r="F124" t="str">
            <v>CG38</v>
          </cell>
        </row>
        <row r="125">
          <cell r="E125" t="str">
            <v>ABAC4803/U105/OR11RAHRXX</v>
          </cell>
          <cell r="F125" t="str">
            <v>INRA</v>
          </cell>
          <cell r="G125" t="str">
            <v>ABACCHLOR</v>
          </cell>
        </row>
        <row r="126">
          <cell r="E126" t="str">
            <v>CQ109803/U109/ME12CVHRXX</v>
          </cell>
        </row>
        <row r="127">
          <cell r="E127" t="str">
            <v>JNMAC803/U109/MF12CVHRXX</v>
          </cell>
          <cell r="H127" t="str">
            <v>COLLOQUE JD-JNMACS</v>
          </cell>
        </row>
        <row r="128">
          <cell r="E128" t="str">
            <v>PIOVR803/U109/MA10RAHRXX</v>
          </cell>
          <cell r="H128" t="str">
            <v>PIOVRA CAPRICORN</v>
          </cell>
        </row>
        <row r="129">
          <cell r="E129" t="str">
            <v>CLAR2803/U109/AN06RAHRXX</v>
          </cell>
          <cell r="F129" t="str">
            <v>ANR</v>
          </cell>
        </row>
        <row r="130">
          <cell r="E130" t="str">
            <v>AVEIR803/U109/AN07RAHRXX</v>
          </cell>
          <cell r="F130" t="str">
            <v>ANR</v>
          </cell>
          <cell r="G130" t="str">
            <v>AVEIR</v>
          </cell>
        </row>
        <row r="131">
          <cell r="E131" t="str">
            <v>BMCXI803/U109/MA08RAHRXX</v>
          </cell>
          <cell r="F131" t="str">
            <v>MEDDE</v>
          </cell>
        </row>
        <row r="132">
          <cell r="E132" t="str">
            <v>FORCE803/U109/CR08RAHRXX</v>
          </cell>
          <cell r="F132" t="str">
            <v>CRPACA</v>
          </cell>
          <cell r="G132" t="str">
            <v>FORCE</v>
          </cell>
        </row>
        <row r="133">
          <cell r="E133" t="str">
            <v>MIOSX803/U109/CR09CVHRXX</v>
          </cell>
          <cell r="F133" t="str">
            <v>CRPACA</v>
          </cell>
          <cell r="G133" t="str">
            <v>MIOS</v>
          </cell>
        </row>
        <row r="134">
          <cell r="E134" t="str">
            <v>COGNI803/U109/AN10RAHRXX</v>
          </cell>
          <cell r="F134" t="str">
            <v>ANR</v>
          </cell>
          <cell r="G134" t="str">
            <v>COGNILEGO</v>
          </cell>
        </row>
        <row r="135">
          <cell r="E135" t="str">
            <v>ACTIS803/U109/AN10RAHRXX</v>
          </cell>
          <cell r="F135" t="str">
            <v>ANR</v>
          </cell>
          <cell r="G135" t="str">
            <v>ACTISURTT</v>
          </cell>
        </row>
        <row r="136">
          <cell r="E136" t="str">
            <v>CAPTE803/U109/VM10RAHRXX</v>
          </cell>
          <cell r="F136" t="str">
            <v>VM</v>
          </cell>
        </row>
        <row r="137">
          <cell r="E137" t="str">
            <v>DIAP2803/U109/AN11RAHRXX</v>
          </cell>
          <cell r="F137" t="str">
            <v>ANR</v>
          </cell>
          <cell r="G137" t="str">
            <v>DIAPASON 2</v>
          </cell>
        </row>
        <row r="138">
          <cell r="E138" t="str">
            <v>WASHI803/U109/OA11CVHRXX</v>
          </cell>
        </row>
        <row r="139">
          <cell r="E139" t="str">
            <v>VASCU803/U109/SP08RAHRXX</v>
          </cell>
          <cell r="G139" t="str">
            <v>INTERVASCULAR</v>
          </cell>
        </row>
        <row r="140">
          <cell r="E140" t="str">
            <v>DCNS.803/U109/OA08RAHRXX</v>
          </cell>
          <cell r="H140" t="str">
            <v>DCNS</v>
          </cell>
        </row>
        <row r="141">
          <cell r="E141" t="str">
            <v>OPTIM803/U109/FR09RAHRXX</v>
          </cell>
          <cell r="H141" t="str">
            <v>OPTIMISATION SOUS CONTRAINTES</v>
          </cell>
        </row>
        <row r="142">
          <cell r="E142" t="str">
            <v>VIALE803/U109/SP09RAHRXX</v>
          </cell>
          <cell r="F142" t="str">
            <v>STMICRO</v>
          </cell>
          <cell r="G142" t="str">
            <v>CIFRE VIALE  RS OULADSINE</v>
          </cell>
        </row>
        <row r="143">
          <cell r="E143" t="str">
            <v>POMPO803/U109/SP09CVHRXX</v>
          </cell>
          <cell r="G143" t="str">
            <v>CIFRE POMPONIO</v>
          </cell>
        </row>
        <row r="144">
          <cell r="E144" t="str">
            <v>FAKHF803/U109/OR09CVHRXX</v>
          </cell>
          <cell r="H144" t="str">
            <v>CEMAGREF</v>
          </cell>
        </row>
        <row r="145">
          <cell r="E145" t="str">
            <v>BOUZI803/U109/SP10CVHRXX</v>
          </cell>
          <cell r="F145" t="str">
            <v>STMICRO</v>
          </cell>
          <cell r="G145" t="str">
            <v>CIFRE BOUZID</v>
          </cell>
        </row>
        <row r="146">
          <cell r="E146" t="str">
            <v>THIEU803/U109/SP10CVHRXX</v>
          </cell>
          <cell r="F146" t="str">
            <v>STMICRO</v>
          </cell>
          <cell r="G146" t="str">
            <v>CIFRE THIEULEN</v>
          </cell>
        </row>
        <row r="147">
          <cell r="E147" t="str">
            <v>PRUNA803/U109/SP11CVHRXX</v>
          </cell>
          <cell r="G147" t="str">
            <v>CIFRE METHNI - PRUNARET</v>
          </cell>
        </row>
        <row r="148">
          <cell r="E148" t="str">
            <v>INGE3803/U109/MF09CVHRMU</v>
          </cell>
          <cell r="H148" t="str">
            <v>PROJET 3 INGENIERIE</v>
          </cell>
        </row>
        <row r="149">
          <cell r="E149" t="str">
            <v>CQ113803/U113/ME12CVHRXX</v>
          </cell>
        </row>
        <row r="150">
          <cell r="E150" t="str">
            <v>IUFRO803/U113/ME12CVHRXX</v>
          </cell>
          <cell r="H150" t="str">
            <v>PIERRE ROCHETTE</v>
          </cell>
        </row>
        <row r="151">
          <cell r="E151" t="str">
            <v>IUFBA803/U113/ME12CVHRXX</v>
          </cell>
          <cell r="H151" t="str">
            <v>BASILE</v>
          </cell>
        </row>
        <row r="152">
          <cell r="E152" t="str">
            <v>AATOV803/U113/OA09RAHRXX</v>
          </cell>
          <cell r="H152" t="str">
            <v>AATO - AUTORITA AMBITO TERRITORIALE OTTIMALE</v>
          </cell>
        </row>
        <row r="153">
          <cell r="E153" t="str">
            <v>ASTUC803/U113/MA07RAHRXX</v>
          </cell>
          <cell r="F153" t="str">
            <v>MINEFI</v>
          </cell>
          <cell r="G153" t="str">
            <v>ASTUCE</v>
          </cell>
        </row>
        <row r="154">
          <cell r="E154" t="str">
            <v>AERM1803/U113/OA10CVHRXX</v>
          </cell>
          <cell r="F154" t="str">
            <v>AGENCE EAU</v>
          </cell>
        </row>
        <row r="155">
          <cell r="E155" t="str">
            <v>EQUIP803/U113/AN11RAHRXX</v>
          </cell>
          <cell r="F155" t="str">
            <v>ANR</v>
          </cell>
        </row>
        <row r="156">
          <cell r="E156" t="str">
            <v>CM113803/U113/AU11CVHRXX</v>
          </cell>
          <cell r="H156" t="str">
            <v>CMCU ROCHETTE</v>
          </cell>
        </row>
        <row r="157">
          <cell r="E157" t="str">
            <v>VULIG803/U113/MA08RAHRMU</v>
          </cell>
          <cell r="F157" t="str">
            <v>MEDDE</v>
          </cell>
          <cell r="G157" t="str">
            <v>VULLIGAM</v>
          </cell>
        </row>
        <row r="158">
          <cell r="E158" t="str">
            <v>MARS1803/U113/AN08RAHRMU</v>
          </cell>
          <cell r="F158" t="str">
            <v>ANR</v>
          </cell>
          <cell r="G158" t="str">
            <v>MARSECO</v>
          </cell>
        </row>
        <row r="159">
          <cell r="E159" t="str">
            <v>GEOCY803/U113/EU08RAHRXX</v>
          </cell>
          <cell r="G159" t="str">
            <v>GEOCYCLE</v>
          </cell>
        </row>
        <row r="160">
          <cell r="E160" t="str">
            <v>CQ116803/F116/ME12CVHRXX</v>
          </cell>
        </row>
        <row r="161">
          <cell r="E161" t="str">
            <v>BIOBL803/FR116/AN10RAHRX</v>
          </cell>
          <cell r="F161" t="str">
            <v>ANR</v>
          </cell>
          <cell r="G161" t="str">
            <v>BIOBLEND</v>
          </cell>
        </row>
        <row r="162">
          <cell r="E162" t="str">
            <v>SPEXX803/F116/MF12CVHRXX</v>
          </cell>
          <cell r="H162" t="str">
            <v>SPECTROPOLE</v>
          </cell>
        </row>
        <row r="163">
          <cell r="E163" t="str">
            <v>MAGPR803/F116/MF12CVHRXX</v>
          </cell>
          <cell r="H163" t="str">
            <v>MAGASIN</v>
          </cell>
        </row>
        <row r="164">
          <cell r="E164" t="str">
            <v>DECHE803/F116/MF12CVHRXX</v>
          </cell>
          <cell r="H164" t="str">
            <v>DECHETS</v>
          </cell>
        </row>
        <row r="165">
          <cell r="E165" t="str">
            <v>CP2MX803/F116/MF12CVHRXX</v>
          </cell>
          <cell r="H165" t="str">
            <v>CP2M</v>
          </cell>
        </row>
        <row r="166">
          <cell r="E166" t="str">
            <v>CQ116803/F116/ME12CVHRXX</v>
          </cell>
          <cell r="H166" t="str">
            <v>FEDERATION  RECH SC CHIMIQUES</v>
          </cell>
        </row>
        <row r="167">
          <cell r="E167" t="str">
            <v>WDSXX803/F116/MF10CVHRXX</v>
          </cell>
          <cell r="H167" t="str">
            <v>WDS</v>
          </cell>
        </row>
        <row r="168">
          <cell r="E168" t="str">
            <v>RMNCR803/F116/MF10CVHRXX</v>
          </cell>
          <cell r="H168" t="str">
            <v>ACHAT RMN</v>
          </cell>
        </row>
        <row r="169">
          <cell r="E169" t="str">
            <v>SERVI803/F116/SP10CVHRXX</v>
          </cell>
          <cell r="F169" t="str">
            <v>SERVIER</v>
          </cell>
        </row>
        <row r="170">
          <cell r="E170" t="str">
            <v>CONFO803/F116/MF11CVHRXX</v>
          </cell>
          <cell r="G170" t="str">
            <v>CONFOCAL</v>
          </cell>
        </row>
        <row r="171">
          <cell r="E171" t="str">
            <v>PFM16803/F116/MF10CVHRMU</v>
          </cell>
          <cell r="G171" t="str">
            <v>CONFOCAL</v>
          </cell>
        </row>
        <row r="172">
          <cell r="E172" t="str">
            <v>CQ128803/U128/ME12CVHRXX</v>
          </cell>
        </row>
        <row r="173">
          <cell r="E173" t="str">
            <v>CQA2A803/U128/ME12CVHRXX</v>
          </cell>
          <cell r="H173" t="str">
            <v>CQ AD2EM ARBOIS  (DOUMENQ)</v>
          </cell>
        </row>
        <row r="174">
          <cell r="E174" t="str">
            <v>CQBIO803/U128/ME12CVHRXX</v>
          </cell>
          <cell r="H174" t="str">
            <v>CQ BIOSCIENCES  (REGLIER)</v>
          </cell>
        </row>
        <row r="175">
          <cell r="E175" t="str">
            <v>CQSTE803/U128/ME12CVHRXX</v>
          </cell>
          <cell r="H175" t="str">
            <v>CQ STEREO (PARRAIN)</v>
          </cell>
        </row>
        <row r="176">
          <cell r="E176" t="str">
            <v>CQA2J803/U128/ME12CVHRXX</v>
          </cell>
          <cell r="H176" t="str">
            <v>CQ AD2EM ST JEROME (KYSTER)</v>
          </cell>
        </row>
        <row r="177">
          <cell r="E177" t="str">
            <v>CQCHI803/U128/ME12CVHRXX</v>
          </cell>
          <cell r="H177" t="str">
            <v>CQ CHIROSCIENCES (BUONO)</v>
          </cell>
        </row>
        <row r="178">
          <cell r="E178" t="str">
            <v>CQCES803/U128/ME12CVHRXX</v>
          </cell>
          <cell r="H178" t="str">
            <v>CQ CES (CALDARELLI)</v>
          </cell>
        </row>
        <row r="179">
          <cell r="E179" t="str">
            <v>CQCTO803/U128/ME12CVHRXX</v>
          </cell>
          <cell r="H179" t="str">
            <v>CQ CTOM (HUMBEL)</v>
          </cell>
        </row>
        <row r="180">
          <cell r="E180" t="str">
            <v>CQHIT803/U128/ME12CVHRXX</v>
          </cell>
          <cell r="H180" t="str">
            <v>CQ HIT (MAlignka FIGARELLAFEI)</v>
          </cell>
        </row>
        <row r="181">
          <cell r="E181" t="str">
            <v>CROM1803/U128/AN09RAHRXX</v>
          </cell>
          <cell r="F181" t="str">
            <v>ANR</v>
          </cell>
          <cell r="G181" t="str">
            <v>CHROM</v>
          </cell>
        </row>
        <row r="182">
          <cell r="E182" t="str">
            <v>AERM2803/U128/OA07RAHRXX</v>
          </cell>
          <cell r="F182" t="str">
            <v>AGENCE EAU</v>
          </cell>
        </row>
        <row r="183">
          <cell r="E183" t="str">
            <v>MORGA803/U128/MF07RAHRXX</v>
          </cell>
          <cell r="G183" t="str">
            <v>MORGANES</v>
          </cell>
        </row>
        <row r="184">
          <cell r="E184" t="str">
            <v>ECOSY803/U128/CR07RAHRXX</v>
          </cell>
          <cell r="G184" t="str">
            <v>ECOSYNTHESE 2007</v>
          </cell>
        </row>
        <row r="185">
          <cell r="E185" t="str">
            <v>SYNTH803/U128/AN07RAHRXX</v>
          </cell>
          <cell r="F185" t="str">
            <v>ANR</v>
          </cell>
          <cell r="G185" t="str">
            <v>SYNTHECO</v>
          </cell>
        </row>
        <row r="186">
          <cell r="E186" t="str">
            <v>CASAL803/U128/AN07RAHRXX</v>
          </cell>
          <cell r="F186" t="str">
            <v>ANR</v>
          </cell>
          <cell r="G186" t="str">
            <v>CASAL</v>
          </cell>
        </row>
        <row r="187">
          <cell r="E187" t="str">
            <v>CP2DX803/U128/AN07RAHRXX</v>
          </cell>
          <cell r="F187" t="str">
            <v>ANR</v>
          </cell>
        </row>
        <row r="188">
          <cell r="E188" t="str">
            <v>QCARS803/U128/CR07RAHRXX</v>
          </cell>
          <cell r="F188" t="str">
            <v>CRPACA</v>
          </cell>
          <cell r="G188" t="str">
            <v>QCARSPI</v>
          </cell>
        </row>
        <row r="189">
          <cell r="E189" t="str">
            <v>EPICX803/U128/CR08RAHRXX</v>
          </cell>
          <cell r="F189" t="str">
            <v>CRPACA</v>
          </cell>
        </row>
        <row r="190">
          <cell r="E190" t="str">
            <v>FQSXX803/U128/CR08RAHRXX</v>
          </cell>
          <cell r="F190" t="str">
            <v>CRPACA</v>
          </cell>
          <cell r="G190" t="str">
            <v>FQS</v>
          </cell>
        </row>
        <row r="191">
          <cell r="E191" t="str">
            <v>VIRAZ803/U128/MF09RAHRXX</v>
          </cell>
          <cell r="G191" t="str">
            <v>VIRAZAL</v>
          </cell>
        </row>
        <row r="192">
          <cell r="E192" t="str">
            <v>SPIRA803/U128/AN09CVHRXX</v>
          </cell>
          <cell r="F192" t="str">
            <v>ANR</v>
          </cell>
          <cell r="G192" t="str">
            <v>SPIRAL</v>
          </cell>
        </row>
        <row r="193">
          <cell r="E193" t="str">
            <v>RMNXX803/U128/CR09RAHRXX</v>
          </cell>
          <cell r="F193" t="str">
            <v>CRPACA</v>
          </cell>
        </row>
        <row r="194">
          <cell r="E194" t="str">
            <v>AIRCL803/U128/MF09CVHRXX</v>
          </cell>
          <cell r="H194" t="str">
            <v>DGCI AIR CLAIR 09290191 / PACA DEB 09-1510 N° 2009-23774</v>
          </cell>
        </row>
        <row r="195">
          <cell r="E195" t="str">
            <v>PEPSA803/U128/AN09CVHRXX</v>
          </cell>
          <cell r="F195" t="str">
            <v>ANR</v>
          </cell>
          <cell r="G195" t="str">
            <v>PEPSEA</v>
          </cell>
        </row>
        <row r="196">
          <cell r="E196" t="str">
            <v>EQUIT803/U128/MF09CVHRXX</v>
          </cell>
          <cell r="G196" t="str">
            <v>EQUITY</v>
          </cell>
        </row>
        <row r="197">
          <cell r="E197" t="str">
            <v>SCORC803/U128/CR09RAHRXX</v>
          </cell>
          <cell r="F197" t="str">
            <v>CRPACA</v>
          </cell>
          <cell r="G197" t="str">
            <v>SCORCHEM</v>
          </cell>
        </row>
        <row r="198">
          <cell r="E198" t="str">
            <v>NANOF803/U128/AN10CVHRXX</v>
          </cell>
          <cell r="F198" t="str">
            <v>ANR</v>
          </cell>
          <cell r="G198" t="str">
            <v>NANOFREZES</v>
          </cell>
        </row>
        <row r="199">
          <cell r="E199" t="str">
            <v>SEDIE803/U128/CR10CVHRXX</v>
          </cell>
          <cell r="F199" t="str">
            <v>CRPACA</v>
          </cell>
          <cell r="G199" t="str">
            <v>SEDIEVAL</v>
          </cell>
        </row>
        <row r="200">
          <cell r="E200" t="str">
            <v>ORCAD803/U128/AN10CVHRXX</v>
          </cell>
          <cell r="F200" t="str">
            <v>ANR</v>
          </cell>
          <cell r="G200" t="str">
            <v>ORCADEME</v>
          </cell>
        </row>
        <row r="201">
          <cell r="E201" t="str">
            <v>NUXEX803/U128/AN10CVHRXX</v>
          </cell>
          <cell r="F201" t="str">
            <v>ANR</v>
          </cell>
          <cell r="G201" t="str">
            <v>NUCEXP</v>
          </cell>
        </row>
        <row r="202">
          <cell r="E202" t="str">
            <v>CH128803/U128/AM12CVHRXX</v>
          </cell>
          <cell r="F202" t="str">
            <v>CNRS</v>
          </cell>
        </row>
        <row r="203">
          <cell r="E203" t="str">
            <v>REMYN803/U128/SP11CVHRXX</v>
          </cell>
          <cell r="H203" t="str">
            <v>REMYND</v>
          </cell>
        </row>
        <row r="204">
          <cell r="E204" t="str">
            <v>PEPDI803/U128/EU11RAHRXX</v>
          </cell>
          <cell r="H204" t="str">
            <v>PEPDIODE</v>
          </cell>
        </row>
        <row r="205">
          <cell r="E205" t="str">
            <v>INDON803/U128/OA11CVHRXX</v>
          </cell>
          <cell r="H205" t="str">
            <v>INDONESIE</v>
          </cell>
        </row>
        <row r="206">
          <cell r="E206" t="str">
            <v>OEREK803/U128/AN11RAHRXX</v>
          </cell>
          <cell r="H206" t="str">
            <v>OEREKA</v>
          </cell>
        </row>
        <row r="207">
          <cell r="E207" t="str">
            <v>CM128803/U128/AU12CVHRXX</v>
          </cell>
          <cell r="H207" t="str">
            <v>CMCU ARTAUD</v>
          </cell>
        </row>
        <row r="208">
          <cell r="E208" t="str">
            <v>MARS2803/U128/AN08RAHRMU</v>
          </cell>
          <cell r="F208" t="str">
            <v>ANR</v>
          </cell>
          <cell r="G208" t="str">
            <v>MARSECO</v>
          </cell>
        </row>
        <row r="209">
          <cell r="E209" t="str">
            <v>RCOMX803/U128/ME12CVHRXX</v>
          </cell>
          <cell r="F209" t="str">
            <v>MESR</v>
          </cell>
        </row>
        <row r="210">
          <cell r="E210" t="str">
            <v>OXIZY803/U128/ME12CVHRXX</v>
          </cell>
          <cell r="F210" t="str">
            <v>MESR</v>
          </cell>
        </row>
        <row r="211">
          <cell r="E211" t="str">
            <v>SANTI803/U128/SP10CVHRCI</v>
          </cell>
          <cell r="F211" t="str">
            <v>TOTAL</v>
          </cell>
          <cell r="G211" t="str">
            <v>CIFRE</v>
          </cell>
        </row>
        <row r="212">
          <cell r="E212" t="str">
            <v>BIOWA803/U128/SP09CVHRXX</v>
          </cell>
          <cell r="H212" t="str">
            <v>CONTRAT PRESTATIONS</v>
          </cell>
        </row>
        <row r="213">
          <cell r="E213" t="str">
            <v>CLARI803/U128/SP10CVHRXX</v>
          </cell>
          <cell r="H213" t="str">
            <v>CLARIANT</v>
          </cell>
        </row>
        <row r="214">
          <cell r="E214" t="str">
            <v>CROM2803/U128/AN09RAHRXX</v>
          </cell>
          <cell r="F214" t="str">
            <v>ANR</v>
          </cell>
          <cell r="G214" t="str">
            <v>CHROM</v>
          </cell>
          <cell r="H214" t="str">
            <v>AD2EM ARBOIS</v>
          </cell>
        </row>
        <row r="215">
          <cell r="E215" t="str">
            <v>EUROT803/U128/OA09RAHRXX</v>
          </cell>
          <cell r="F215" t="str">
            <v>OSEO</v>
          </cell>
          <cell r="G215" t="str">
            <v>EUROTRANSBIO</v>
          </cell>
          <cell r="H215" t="str">
            <v>CLARIANT MURIEL</v>
          </cell>
        </row>
        <row r="216">
          <cell r="E216" t="str">
            <v>REC28803/U128/MF12CVHRXX</v>
          </cell>
          <cell r="H216" t="str">
            <v>CHARABOT2</v>
          </cell>
        </row>
        <row r="217">
          <cell r="E217" t="str">
            <v>CHIRB803/U128/SP11CVHRXX</v>
          </cell>
          <cell r="G217" t="str">
            <v>CHIRBASE</v>
          </cell>
          <cell r="H217" t="str">
            <v>CMCU SEGUIN</v>
          </cell>
        </row>
        <row r="218">
          <cell r="E218" t="str">
            <v>KORIF803/U128/SP10CVHRCI</v>
          </cell>
          <cell r="G218" t="str">
            <v>CIFRE M KORIFI</v>
          </cell>
          <cell r="H218" t="str">
            <v>CROUS:PROGRAMME FRANCO-ALGERIEN</v>
          </cell>
        </row>
        <row r="219">
          <cell r="E219" t="str">
            <v>CLARV803/U128/SP01RAHRAXX</v>
          </cell>
          <cell r="H219" t="str">
            <v>TASSILI 093DU 775 PARTENARIAT HUBERT CURIEN</v>
          </cell>
        </row>
        <row r="220">
          <cell r="E220" t="str">
            <v>CHARA803/U128/SP11CVHRXX</v>
          </cell>
          <cell r="H220" t="str">
            <v>KIC INNOENERGY</v>
          </cell>
        </row>
        <row r="221">
          <cell r="E221" t="str">
            <v>SCHAE803/U128/SP10CVHRCI</v>
          </cell>
          <cell r="G221" t="str">
            <v>CIFRE SCHAEFFER</v>
          </cell>
          <cell r="H221" t="str">
            <v xml:space="preserve">3ème TRANCHE BIS  PLATEAU TECHNOLOGIQUE </v>
          </cell>
        </row>
        <row r="222">
          <cell r="E222" t="str">
            <v>FEAMX803/U128/VM10RAHRXX</v>
          </cell>
          <cell r="F222" t="str">
            <v>VM</v>
          </cell>
          <cell r="H222" t="str">
            <v>ESTEC CEE 14313/01NL/SH</v>
          </cell>
        </row>
        <row r="223">
          <cell r="E223" t="str">
            <v>CQ129803/U129/ME12CVHRXX</v>
          </cell>
          <cell r="F223" t="str">
            <v>MESR</v>
          </cell>
          <cell r="H223" t="str">
            <v>IMPIKA CONTRAT ETUDE</v>
          </cell>
        </row>
        <row r="224">
          <cell r="E224" t="str">
            <v>CQINF803/U129/ME12CVHRXX</v>
          </cell>
          <cell r="F224" t="str">
            <v>MESR</v>
          </cell>
          <cell r="H224" t="str">
            <v>FOUR SIC</v>
          </cell>
        </row>
        <row r="225">
          <cell r="E225" t="str">
            <v>CQHYG803/U129/ME12CVHRXX</v>
          </cell>
          <cell r="F225" t="str">
            <v>MESR</v>
          </cell>
          <cell r="H225" t="str">
            <v xml:space="preserve">INP TOULOUSE </v>
          </cell>
        </row>
        <row r="226">
          <cell r="E226" t="str">
            <v>CQJJF803/U129/ME12CVHRXX</v>
          </cell>
          <cell r="F226" t="str">
            <v>MESR</v>
          </cell>
          <cell r="H226" t="str">
            <v>AXIOSUN</v>
          </cell>
        </row>
        <row r="227">
          <cell r="E227" t="str">
            <v>CQFDE803/U129/ME12CVHRXX</v>
          </cell>
          <cell r="F227" t="str">
            <v>MESR</v>
          </cell>
          <cell r="H227" t="str">
            <v>CENTRE MICROTECHNIQUE</v>
          </cell>
        </row>
        <row r="228">
          <cell r="E228" t="str">
            <v>CQHBA803/U129/ME12CVHRXX</v>
          </cell>
          <cell r="F228" t="str">
            <v>MESR</v>
          </cell>
          <cell r="H228" t="str">
            <v>CIFRE NXP PHILIPS</v>
          </cell>
        </row>
        <row r="229">
          <cell r="E229" t="str">
            <v>CQOTH803/U129/ME12CVHRXX</v>
          </cell>
          <cell r="F229" t="str">
            <v>MESR</v>
          </cell>
          <cell r="H229" t="str">
            <v>ESA XRMON  C20288</v>
          </cell>
        </row>
        <row r="230">
          <cell r="E230" t="str">
            <v>CQBPI803/U129/ME12CVHRXX</v>
          </cell>
          <cell r="F230" t="str">
            <v>MESR</v>
          </cell>
        </row>
        <row r="231">
          <cell r="E231" t="str">
            <v>CQDUS803/U129/ME12CVHRXX</v>
          </cell>
          <cell r="F231" t="str">
            <v>MESR</v>
          </cell>
        </row>
        <row r="232">
          <cell r="E232" t="str">
            <v>CQAST803/U129/ME12CVHRXX</v>
          </cell>
          <cell r="F232" t="str">
            <v>MESR</v>
          </cell>
        </row>
        <row r="233">
          <cell r="E233" t="str">
            <v>CQBBI803/U129/ME12CVHRXX</v>
          </cell>
          <cell r="F233" t="str">
            <v>MESR</v>
          </cell>
        </row>
        <row r="234">
          <cell r="E234" t="str">
            <v>CQFLA803/U129/ME12CVHRXX</v>
          </cell>
          <cell r="F234" t="str">
            <v>MESR</v>
          </cell>
        </row>
        <row r="235">
          <cell r="E235" t="str">
            <v>CQPMA803/U129/ME12CVHRXX</v>
          </cell>
          <cell r="F235" t="str">
            <v>MESR</v>
          </cell>
        </row>
        <row r="236">
          <cell r="E236" t="str">
            <v>CQKAG803/U129/ME12CVHRXX</v>
          </cell>
          <cell r="F236" t="str">
            <v>MESR</v>
          </cell>
        </row>
        <row r="237">
          <cell r="E237" t="str">
            <v>CQJMT803/U129/ME12CVHRXX</v>
          </cell>
          <cell r="F237" t="str">
            <v>MESR</v>
          </cell>
        </row>
        <row r="238">
          <cell r="E238" t="str">
            <v>CQIBE803/U129/ME12CVHRXX</v>
          </cell>
          <cell r="F238" t="str">
            <v>MESR</v>
          </cell>
        </row>
        <row r="239">
          <cell r="E239" t="str">
            <v>CQLES803/U129/ME12CVHRXX</v>
          </cell>
          <cell r="F239" t="str">
            <v>MESR</v>
          </cell>
        </row>
        <row r="240">
          <cell r="E240" t="str">
            <v>CQDMA803/U129/ME12CVHRXX</v>
          </cell>
          <cell r="F240" t="str">
            <v>MESR</v>
          </cell>
        </row>
        <row r="241">
          <cell r="E241" t="str">
            <v>CQPPA803/U129/ME12CVHRXX</v>
          </cell>
          <cell r="F241" t="str">
            <v>MESR</v>
          </cell>
        </row>
        <row r="242">
          <cell r="E242" t="str">
            <v>CQLRA803/U129/ME12CVHRXX</v>
          </cell>
          <cell r="F242" t="str">
            <v>MESR</v>
          </cell>
        </row>
        <row r="243">
          <cell r="E243" t="str">
            <v>CM129803/U129/AU12CVHRXX</v>
          </cell>
          <cell r="H243" t="str">
            <v>CMCU SEGUIN</v>
          </cell>
        </row>
        <row r="244">
          <cell r="E244" t="str">
            <v>NOSEA803/U129/CG12CVHRXX</v>
          </cell>
          <cell r="F244" t="str">
            <v>CG13</v>
          </cell>
          <cell r="G244" t="str">
            <v>NANOSEA</v>
          </cell>
        </row>
        <row r="245">
          <cell r="E245" t="str">
            <v>CROUS803/U129/OR12CVHRXX</v>
          </cell>
          <cell r="H245" t="str">
            <v>CROUS:PROGRAMME FRANCO-ALGERIEN</v>
          </cell>
        </row>
        <row r="246">
          <cell r="E246" t="str">
            <v>CH129803/U129/AM12CVHRXX</v>
          </cell>
          <cell r="F246" t="str">
            <v>CNRS</v>
          </cell>
        </row>
        <row r="247">
          <cell r="E247" t="str">
            <v>SICLA803/U129/AN06RAHRXX</v>
          </cell>
          <cell r="F247" t="str">
            <v>ANR</v>
          </cell>
          <cell r="G247" t="str">
            <v>SICLADES</v>
          </cell>
        </row>
        <row r="248">
          <cell r="E248" t="str">
            <v>AMOSI803/U129/CR07RAHRXX</v>
          </cell>
          <cell r="F248" t="str">
            <v>CRPACA</v>
          </cell>
          <cell r="G248" t="str">
            <v>AMOSIS</v>
          </cell>
        </row>
        <row r="249">
          <cell r="E249" t="str">
            <v>ORTOF803/U129/MA07RAHRXX</v>
          </cell>
          <cell r="F249" t="str">
            <v>MINEFI</v>
          </cell>
        </row>
        <row r="250">
          <cell r="E250" t="str">
            <v>SPARC803/U129/AN07RAHRXX</v>
          </cell>
          <cell r="F250" t="str">
            <v>ANR</v>
          </cell>
          <cell r="G250" t="str">
            <v>SPARCS</v>
          </cell>
        </row>
        <row r="251">
          <cell r="E251" t="str">
            <v>MULTI803/U129/AN08RAHRXX</v>
          </cell>
          <cell r="F251" t="str">
            <v>ANR</v>
          </cell>
          <cell r="G251" t="str">
            <v>MULTIXEN</v>
          </cell>
        </row>
        <row r="252">
          <cell r="E252" t="str">
            <v>PEPSX803/U129/AN10CVHRXX</v>
          </cell>
          <cell r="F252" t="str">
            <v>ANR</v>
          </cell>
          <cell r="G252" t="str">
            <v xml:space="preserve">PEPS </v>
          </cell>
        </row>
        <row r="253">
          <cell r="E253" t="str">
            <v>IMPE5803/U129/AN10CVHRXX</v>
          </cell>
          <cell r="F253" t="str">
            <v>ANR</v>
          </cell>
          <cell r="G253" t="str">
            <v>IMPECNANO</v>
          </cell>
        </row>
        <row r="254">
          <cell r="E254" t="str">
            <v>PIEGE803/U129/VM9CVHRXX</v>
          </cell>
          <cell r="F254" t="str">
            <v>VM</v>
          </cell>
          <cell r="G254" t="str">
            <v>PIEGEAGE</v>
          </cell>
        </row>
        <row r="255">
          <cell r="E255" t="str">
            <v>SPECT803/U129/MF09CVHRXX</v>
          </cell>
          <cell r="F255" t="str">
            <v>VM</v>
          </cell>
          <cell r="G255" t="str">
            <v>SPECTROMETRE</v>
          </cell>
        </row>
        <row r="256">
          <cell r="E256" t="str">
            <v>COCOA803/U129/AM10CVHRXX</v>
          </cell>
          <cell r="F256" t="str">
            <v>DGCIS</v>
          </cell>
          <cell r="G256" t="str">
            <v>COCOA</v>
          </cell>
        </row>
        <row r="257">
          <cell r="E257" t="str">
            <v>SOLCI803/U129/CN09CVHRXX</v>
          </cell>
          <cell r="F257" t="str">
            <v>OSEO</v>
          </cell>
          <cell r="G257" t="str">
            <v>SOLCIS</v>
          </cell>
        </row>
        <row r="258">
          <cell r="E258" t="str">
            <v>COMET803/U129/MF10RAHRXX</v>
          </cell>
          <cell r="G258" t="str">
            <v>COMET</v>
          </cell>
        </row>
        <row r="259">
          <cell r="E259" t="str">
            <v>NANOS803/U129/MF10RAHRXX</v>
          </cell>
          <cell r="F259" t="str">
            <v>CRPACA</v>
          </cell>
          <cell r="G259" t="str">
            <v>NANOSURF</v>
          </cell>
        </row>
        <row r="260">
          <cell r="E260" t="str">
            <v>POEMX803/U129/AN10RAHRXX</v>
          </cell>
          <cell r="F260" t="str">
            <v>ANR</v>
          </cell>
          <cell r="G260" t="str">
            <v>POEM</v>
          </cell>
        </row>
        <row r="261">
          <cell r="E261" t="str">
            <v>EMPHO803/U129/CR10RAHRXX</v>
          </cell>
          <cell r="F261" t="str">
            <v>CRPACA</v>
          </cell>
          <cell r="G261" t="str">
            <v>EMPHOTER</v>
          </cell>
        </row>
        <row r="262">
          <cell r="E262" t="str">
            <v>HABIS803/U129/AN11RAHRXX</v>
          </cell>
          <cell r="F262" t="str">
            <v>ANR</v>
          </cell>
          <cell r="G262" t="str">
            <v>BOLID</v>
          </cell>
        </row>
        <row r="263">
          <cell r="E263" t="str">
            <v>TASSI803/U129/AU11CVHRXX</v>
          </cell>
          <cell r="H263" t="str">
            <v>TASSILI 093DU 775 PARTENARIAT HUBERT CURIEN</v>
          </cell>
        </row>
        <row r="264">
          <cell r="E264" t="str">
            <v>SMART803/U129/EU11RAHRXX</v>
          </cell>
          <cell r="H264" t="str">
            <v>KIC INNOENERGY</v>
          </cell>
        </row>
        <row r="265">
          <cell r="E265" t="str">
            <v>PFM29803/U129/MF10CVHRMU</v>
          </cell>
          <cell r="H265" t="str">
            <v xml:space="preserve">3ème TRANCHE BIS  PLATEAU TECHNOLOGIQUE </v>
          </cell>
        </row>
        <row r="266">
          <cell r="E266" t="str">
            <v>CETSO803/U129/OR08RAHRXX</v>
          </cell>
          <cell r="H266" t="str">
            <v>ESTEC CEE 14313/01NL/SH</v>
          </cell>
        </row>
        <row r="267">
          <cell r="E267" t="str">
            <v>GENS2803/U129/FR09RAHRXX</v>
          </cell>
          <cell r="F267" t="str">
            <v>DGA</v>
          </cell>
          <cell r="G267" t="str">
            <v>GENSUPRA</v>
          </cell>
        </row>
        <row r="268">
          <cell r="E268" t="str">
            <v>MONIE803/U129/SP09RAHRCI</v>
          </cell>
          <cell r="G268" t="str">
            <v>CIFRE MONIER</v>
          </cell>
        </row>
        <row r="269">
          <cell r="E269" t="str">
            <v>IODE803/U129/CR08RAHRXX</v>
          </cell>
          <cell r="F269" t="str">
            <v>CRPACA</v>
          </cell>
        </row>
        <row r="270">
          <cell r="E270" t="str">
            <v>OPTIM803/U129/CG09RAHRXX</v>
          </cell>
          <cell r="F270" t="str">
            <v>CG13</v>
          </cell>
          <cell r="G270" t="str">
            <v>OPTIMED</v>
          </cell>
        </row>
        <row r="271">
          <cell r="E271" t="str">
            <v>IMPIK803/U129/SP09CVHRXX</v>
          </cell>
          <cell r="H271" t="str">
            <v>IMPIKA CONTRAT ETUDE</v>
          </cell>
        </row>
        <row r="272">
          <cell r="E272" t="str">
            <v>FOSIC803/U129/SP12CVHRXX</v>
          </cell>
          <cell r="H272" t="str">
            <v>FOUR SIC</v>
          </cell>
        </row>
        <row r="273">
          <cell r="E273" t="str">
            <v>NANOM803/U129/MF09CVHRXX</v>
          </cell>
          <cell r="G273" t="str">
            <v>NANOMAG</v>
          </cell>
        </row>
        <row r="274">
          <cell r="E274" t="str">
            <v>BOUCH803/U129/SP09CVHRCI</v>
          </cell>
          <cell r="F274" t="str">
            <v>STMICRO</v>
          </cell>
          <cell r="G274" t="str">
            <v>CIFRE BOUCHACHIA</v>
          </cell>
        </row>
        <row r="275">
          <cell r="E275" t="str">
            <v>ARBAO803/U129/SP09CVHRCI</v>
          </cell>
          <cell r="F275" t="str">
            <v>STMICRO</v>
          </cell>
          <cell r="G275" t="str">
            <v>CIFRE ARBAOUI</v>
          </cell>
        </row>
        <row r="276">
          <cell r="E276" t="str">
            <v>MOREA803/U129/SP10CVHRCI</v>
          </cell>
          <cell r="F276" t="str">
            <v>NEXCIS</v>
          </cell>
          <cell r="G276" t="str">
            <v>CIFRE</v>
          </cell>
        </row>
        <row r="277">
          <cell r="E277" t="str">
            <v>DELAT803/U129/SP09CVHRCI</v>
          </cell>
          <cell r="F277" t="str">
            <v>STMICRO</v>
          </cell>
          <cell r="G277" t="str">
            <v>CIFRE DELATTRE</v>
          </cell>
        </row>
        <row r="278">
          <cell r="E278" t="str">
            <v>INPTO803/U129/MF10CVHRXX</v>
          </cell>
          <cell r="H278" t="str">
            <v xml:space="preserve">INP TOULOUSE </v>
          </cell>
        </row>
        <row r="279">
          <cell r="E279" t="str">
            <v>AXIOS803/U129/SP10CVHRXX</v>
          </cell>
          <cell r="H279" t="str">
            <v>AXIOSUN</v>
          </cell>
        </row>
        <row r="280">
          <cell r="E280" t="str">
            <v>REC29803/U129/MF12CVHRXX</v>
          </cell>
          <cell r="H280" t="str">
            <v>CENTRE MICROTECHNIQUE</v>
          </cell>
        </row>
        <row r="281">
          <cell r="E281" t="str">
            <v>IMBER803/U129/SP06RAHRXX</v>
          </cell>
          <cell r="H281" t="str">
            <v>CIFRE NXP PHILIPS</v>
          </cell>
        </row>
        <row r="282">
          <cell r="E282" t="str">
            <v>XRMON803/U129/OR07RAHRXX</v>
          </cell>
          <cell r="H282" t="str">
            <v>ESA XRMON  C20288</v>
          </cell>
        </row>
        <row r="283">
          <cell r="E283" t="str">
            <v>CHECK803/U129/SP11CVHRXX</v>
          </cell>
          <cell r="H283" t="str">
            <v>CHECKUPSOLAR - CONTRAT DE LICENCE EXCLUSIVE DE BREVET ET DE SAVOIR FAIRE</v>
          </cell>
        </row>
        <row r="284">
          <cell r="E284" t="str">
            <v>CQ130803/U130/ME12CVHRXX</v>
          </cell>
          <cell r="H284" t="str">
            <v>CONTRAT QUADRIENNAL M2P2</v>
          </cell>
        </row>
        <row r="285">
          <cell r="E285" t="str">
            <v>MEMP4803/U130/MF11CVHRXX</v>
          </cell>
          <cell r="H285" t="str">
            <v>CONGRES MEM-PROV IV</v>
          </cell>
        </row>
        <row r="286">
          <cell r="E286" t="str">
            <v>MERIS803/U130/MF08RAHRXX</v>
          </cell>
          <cell r="F286" t="str">
            <v>MINEFI</v>
          </cell>
          <cell r="G286" t="str">
            <v>MERISIER</v>
          </cell>
        </row>
        <row r="287">
          <cell r="E287" t="str">
            <v>EAUSM803/U130/VM08RAHRXX</v>
          </cell>
          <cell r="F287" t="str">
            <v>VM</v>
          </cell>
          <cell r="G287" t="str">
            <v>EAUSMOSE</v>
          </cell>
        </row>
        <row r="288">
          <cell r="E288" t="str">
            <v>LAGUM803/U130/MF11RAHRXX</v>
          </cell>
          <cell r="H288" t="str">
            <v>LAGUMEN</v>
          </cell>
        </row>
        <row r="289">
          <cell r="E289" t="str">
            <v>CPART803/U130/AN09RAHRXX</v>
          </cell>
          <cell r="F289" t="str">
            <v>ANR</v>
          </cell>
        </row>
        <row r="290">
          <cell r="E290" t="str">
            <v>FTUCK803/U130/FO09CVHRXX</v>
          </cell>
          <cell r="H290" t="str">
            <v>FONDATION TUCK ENERBIO</v>
          </cell>
        </row>
        <row r="291">
          <cell r="E291" t="str">
            <v>COSIN803/U130/AN10CVHRXX</v>
          </cell>
          <cell r="F291" t="str">
            <v>ANR</v>
          </cell>
          <cell r="G291" t="str">
            <v>COSINUS</v>
          </cell>
        </row>
        <row r="292">
          <cell r="E292" t="str">
            <v>SALIN803/U130/MF10CVHRXX</v>
          </cell>
          <cell r="G292" t="str">
            <v>SALINALGUES</v>
          </cell>
        </row>
        <row r="293">
          <cell r="E293" t="str">
            <v>PRIDE803/U130/MF10CVHRXX</v>
          </cell>
          <cell r="G293" t="str">
            <v>PRIDES</v>
          </cell>
        </row>
        <row r="294">
          <cell r="E294" t="str">
            <v>BIOCI803/U130/CR10CVHRXX</v>
          </cell>
          <cell r="F294" t="str">
            <v>CRPACA</v>
          </cell>
          <cell r="G294" t="str">
            <v>BIOCIME</v>
          </cell>
        </row>
        <row r="295">
          <cell r="E295" t="str">
            <v>KSCHX803/U130/AM12CVHRXX</v>
          </cell>
          <cell r="H295" t="str">
            <v>Colloque KSCH</v>
          </cell>
        </row>
        <row r="296">
          <cell r="E296" t="str">
            <v>FSEXX803/U130/EU05RAHRXX</v>
          </cell>
          <cell r="F296" t="str">
            <v>EUROPE</v>
          </cell>
        </row>
        <row r="297">
          <cell r="E297" t="str">
            <v>COLMA803/U130/SP08RAHRXX</v>
          </cell>
          <cell r="F297" t="str">
            <v>SUEZ</v>
          </cell>
        </row>
        <row r="298">
          <cell r="E298" t="str">
            <v>ALPH1803/U130/SP10CVHRXX</v>
          </cell>
          <cell r="F298" t="str">
            <v>ALPHABIOTECH</v>
          </cell>
        </row>
        <row r="299">
          <cell r="E299" t="str">
            <v>POROS803/U130/SP09CVHRXX</v>
          </cell>
          <cell r="F299" t="str">
            <v>SUEZ</v>
          </cell>
        </row>
        <row r="300">
          <cell r="E300" t="str">
            <v>ROBER803/U130/SP10CVHRXX</v>
          </cell>
          <cell r="H300" t="str">
            <v>ROBERTET</v>
          </cell>
        </row>
        <row r="301">
          <cell r="E301" t="str">
            <v>CDIIM803/U130/SP10CVHRXX</v>
          </cell>
          <cell r="H301" t="str">
            <v>CDI</v>
          </cell>
        </row>
        <row r="302">
          <cell r="E302" t="str">
            <v>REGUL803/U130/SP10CVHRXX</v>
          </cell>
          <cell r="G302" t="str">
            <v>CIFRE REGULA</v>
          </cell>
        </row>
        <row r="303">
          <cell r="E303" t="str">
            <v>PAPGI803/U130/SP10CVHRXX</v>
          </cell>
          <cell r="H303" t="str">
            <v>PAPETERIE DE GIROUX</v>
          </cell>
        </row>
        <row r="304">
          <cell r="E304" t="str">
            <v>CTOXX803/U130/SP10CVHRXX</v>
          </cell>
          <cell r="H304" t="str">
            <v>CENTRE TECHNIQUE DE L'OLIVIER</v>
          </cell>
        </row>
        <row r="305">
          <cell r="E305" t="str">
            <v>SECHA803/U130/SP10CVHRXX</v>
          </cell>
          <cell r="H305" t="str">
            <v>CONTRE CONSERVATION DU LIVRE - SECHAGE</v>
          </cell>
        </row>
        <row r="306">
          <cell r="E306" t="str">
            <v>IFFXX803/U130/SP10CVHRXX</v>
          </cell>
          <cell r="H306" t="str">
            <v>IFF PURIFICATION</v>
          </cell>
        </row>
        <row r="307">
          <cell r="E307" t="str">
            <v>ALPH2803/U130/SP11CVHRXX</v>
          </cell>
          <cell r="F307" t="str">
            <v>ALPHABIOTECH</v>
          </cell>
        </row>
        <row r="308">
          <cell r="E308" t="str">
            <v>PECHE803/U130/SP11CVHRXX</v>
          </cell>
          <cell r="F308" t="str">
            <v>SEM</v>
          </cell>
        </row>
        <row r="309">
          <cell r="E309" t="str">
            <v>INGE2803/U130/MF09CVHRMU</v>
          </cell>
          <cell r="H309" t="str">
            <v>PROJET 2 INGENIERIE M2P2</v>
          </cell>
        </row>
        <row r="310">
          <cell r="E310" t="str">
            <v>SEMAC803/U130/SP07RAHRXX</v>
          </cell>
          <cell r="H310" t="str">
            <v>ACCORD CADRE SEM</v>
          </cell>
        </row>
        <row r="311">
          <cell r="E311" t="str">
            <v>CQ131803/F131/ME12CVHRXX</v>
          </cell>
          <cell r="H311" t="str">
            <v>CONTRAT QUADRIENNAL ECOREV</v>
          </cell>
        </row>
        <row r="312">
          <cell r="E312" t="str">
            <v>HYDRO803/F131/CR08RATRXX</v>
          </cell>
          <cell r="F312" t="str">
            <v>CRPACA</v>
          </cell>
          <cell r="G312" t="str">
            <v>HYDROSYS</v>
          </cell>
        </row>
        <row r="313">
          <cell r="E313" t="str">
            <v>CARNO803/FICS/AN07CVHRXX</v>
          </cell>
          <cell r="F313" t="str">
            <v>ANR</v>
          </cell>
        </row>
        <row r="314">
          <cell r="E314" t="str">
            <v>CQCRE803/ADDP/ME12CVHRXX</v>
          </cell>
          <cell r="F314" t="str">
            <v>MESR</v>
          </cell>
        </row>
        <row r="315">
          <cell r="E315" t="str">
            <v>CQ502803/E502/ME12CVHRXX</v>
          </cell>
          <cell r="F315" t="str">
            <v>MESR</v>
          </cell>
        </row>
        <row r="316">
          <cell r="E316" t="str">
            <v>GIPDJ803/E502/OA10CVTRXX</v>
          </cell>
          <cell r="H316" t="str">
            <v>GIP DROIT ET JUSTICE</v>
          </cell>
        </row>
        <row r="317">
          <cell r="E317" t="str">
            <v>CQ503803/E503/ME12CVHRXX</v>
          </cell>
          <cell r="F317" t="str">
            <v>MESR</v>
          </cell>
        </row>
        <row r="318">
          <cell r="E318" t="str">
            <v>CQREL803/E503/ME12CVHRXX</v>
          </cell>
          <cell r="F318" t="str">
            <v>MESR</v>
          </cell>
        </row>
        <row r="319">
          <cell r="E319" t="str">
            <v>CQ507803/E507/ME12CVHRXX</v>
          </cell>
          <cell r="F319" t="str">
            <v>MESR</v>
          </cell>
        </row>
        <row r="320">
          <cell r="E320" t="str">
            <v>FI507803/E507/ME12CVHRXX</v>
          </cell>
          <cell r="F320" t="str">
            <v>MESR</v>
          </cell>
        </row>
        <row r="321">
          <cell r="E321" t="str">
            <v>CQ508803/E508/ME12CVHRXX</v>
          </cell>
          <cell r="F321" t="str">
            <v>MESR</v>
          </cell>
        </row>
        <row r="322">
          <cell r="E322" t="str">
            <v>COLCO803/E508/MF12CVHRXX</v>
          </cell>
          <cell r="H322" t="str">
            <v>COLLOQUE "Contentieux"</v>
          </cell>
        </row>
        <row r="323">
          <cell r="E323" t="str">
            <v>CQ509803/E509/ME12CVHRXX</v>
          </cell>
          <cell r="F323" t="str">
            <v>MESR</v>
          </cell>
        </row>
        <row r="324">
          <cell r="E324" t="str">
            <v>DRIMM803/E509/MF12CVHRXX</v>
          </cell>
          <cell r="H324" t="str">
            <v>COLLOQUE ENTRETIEN DE DROIT IMMOBILIER</v>
          </cell>
        </row>
        <row r="325">
          <cell r="E325" t="str">
            <v>CQ510803/E510/ME12CVHRXX</v>
          </cell>
          <cell r="F325" t="str">
            <v>MESR</v>
          </cell>
        </row>
        <row r="326">
          <cell r="E326" t="str">
            <v>FI510803/E510/ME12CVHRXX</v>
          </cell>
          <cell r="F326" t="str">
            <v>MESR</v>
          </cell>
        </row>
        <row r="327">
          <cell r="E327" t="str">
            <v>CQ511803/E511/ME12CVHRXX</v>
          </cell>
          <cell r="F327" t="str">
            <v>MESR</v>
          </cell>
        </row>
        <row r="328">
          <cell r="E328" t="str">
            <v>CVCPA803/E511/AV12CVHRXX</v>
          </cell>
          <cell r="F328" t="str">
            <v>CPA</v>
          </cell>
        </row>
        <row r="329">
          <cell r="E329" t="str">
            <v>JURIS803/E511/MF12CVHRXX</v>
          </cell>
          <cell r="H329" t="str">
            <v>JOURNEE D'ETUDES</v>
          </cell>
        </row>
        <row r="330">
          <cell r="E330" t="str">
            <v>TABCRA803/E511/MF12CVHRXX</v>
          </cell>
          <cell r="H330" t="str">
            <v>TABLE RONDE</v>
          </cell>
        </row>
        <row r="331">
          <cell r="E331" t="str">
            <v>CQ514803/E514/ME12CVHRXX</v>
          </cell>
          <cell r="F331" t="str">
            <v>MESR</v>
          </cell>
        </row>
        <row r="332">
          <cell r="E332" t="str">
            <v>IREAX803/E514/OA12CVHRXX</v>
          </cell>
          <cell r="H332" t="str">
            <v>INSTITUT DE RECHERCHES EUROPE-ASIE</v>
          </cell>
        </row>
        <row r="333">
          <cell r="E333" t="str">
            <v>CQ515803/E515/ME12CVHRXX</v>
          </cell>
          <cell r="F333" t="str">
            <v>MESR</v>
          </cell>
        </row>
        <row r="334">
          <cell r="E334" t="str">
            <v>CQ520803/F520/ME12CVHRX</v>
          </cell>
          <cell r="F334" t="str">
            <v>MESR</v>
          </cell>
        </row>
        <row r="335">
          <cell r="E335" t="str">
            <v>CQ133803/U133/ME12CVHRXX</v>
          </cell>
          <cell r="F335" t="str">
            <v>MESR</v>
          </cell>
        </row>
        <row r="336">
          <cell r="E336" t="str">
            <v>CQ134803/E134/ME12CVHRXX</v>
          </cell>
          <cell r="F336" t="str">
            <v>MESR</v>
          </cell>
        </row>
        <row r="337">
          <cell r="E337" t="str">
            <v>CIMPF803/FCIM/MF10CVHRXX</v>
          </cell>
        </row>
        <row r="338">
          <cell r="E338" t="str">
            <v>CIMPM803/FCIM/OR09CVHRXX</v>
          </cell>
          <cell r="H338" t="str">
            <v>MAINTENANCE MICROSCOPE TITAN METSA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 REPORT"/>
      <sheetName val="Budget 2013"/>
      <sheetName val="Feuil1"/>
    </sheetNames>
    <sheetDataSet>
      <sheetData sheetId="0"/>
      <sheetData sheetId="1">
        <row r="1">
          <cell r="B1" t="str">
            <v>Ctre fin.</v>
          </cell>
          <cell r="C1" t="str">
            <v>Opération</v>
          </cell>
          <cell r="D1" t="str">
            <v>Fonds</v>
          </cell>
          <cell r="E1" t="str">
            <v>Cpte budg.</v>
          </cell>
          <cell r="F1" t="str">
            <v>DomF</v>
          </cell>
          <cell r="G1" t="str">
            <v xml:space="preserve">    Montant DI</v>
          </cell>
          <cell r="H1" t="str">
            <v>Texte</v>
          </cell>
        </row>
        <row r="2">
          <cell r="B2" t="str">
            <v>9802U215</v>
          </cell>
          <cell r="C2" t="str">
            <v>Saisir</v>
          </cell>
          <cell r="D2">
            <v>332</v>
          </cell>
          <cell r="E2">
            <v>60</v>
          </cell>
          <cell r="F2">
            <v>106</v>
          </cell>
          <cell r="G2">
            <v>39000</v>
          </cell>
          <cell r="H2" t="str">
            <v>Tranche 2013</v>
          </cell>
        </row>
        <row r="3">
          <cell r="B3" t="str">
            <v>9802U215</v>
          </cell>
          <cell r="C3" t="str">
            <v>Saisir</v>
          </cell>
          <cell r="D3">
            <v>332</v>
          </cell>
          <cell r="E3">
            <v>64</v>
          </cell>
          <cell r="F3">
            <v>106</v>
          </cell>
          <cell r="G3">
            <v>40900</v>
          </cell>
          <cell r="H3" t="str">
            <v>Tranche 2013</v>
          </cell>
        </row>
        <row r="4">
          <cell r="B4" t="str">
            <v>9802U160</v>
          </cell>
          <cell r="C4" t="str">
            <v>Saisir</v>
          </cell>
          <cell r="D4">
            <v>332</v>
          </cell>
          <cell r="E4">
            <v>64</v>
          </cell>
          <cell r="F4">
            <v>106</v>
          </cell>
          <cell r="G4">
            <v>13400</v>
          </cell>
          <cell r="H4" t="str">
            <v>Tranche 2013</v>
          </cell>
        </row>
        <row r="5">
          <cell r="B5" t="str">
            <v>9802U2125</v>
          </cell>
          <cell r="C5" t="str">
            <v>Saisir</v>
          </cell>
          <cell r="D5">
            <v>331</v>
          </cell>
          <cell r="E5">
            <v>60</v>
          </cell>
          <cell r="F5">
            <v>106</v>
          </cell>
          <cell r="G5">
            <v>19937</v>
          </cell>
          <cell r="H5" t="str">
            <v>Tranche 2013</v>
          </cell>
        </row>
        <row r="6">
          <cell r="B6" t="str">
            <v>9801U148</v>
          </cell>
          <cell r="C6" t="str">
            <v>Saisir</v>
          </cell>
          <cell r="D6">
            <v>331</v>
          </cell>
          <cell r="E6">
            <v>60</v>
          </cell>
          <cell r="F6">
            <v>108</v>
          </cell>
          <cell r="G6">
            <v>9000</v>
          </cell>
          <cell r="H6" t="str">
            <v>Tranche 2013</v>
          </cell>
        </row>
        <row r="7">
          <cell r="B7" t="str">
            <v>9801U148</v>
          </cell>
          <cell r="C7" t="str">
            <v>Saisir</v>
          </cell>
          <cell r="D7">
            <v>331</v>
          </cell>
          <cell r="E7">
            <v>64</v>
          </cell>
          <cell r="F7">
            <v>108</v>
          </cell>
          <cell r="G7">
            <v>13100</v>
          </cell>
          <cell r="H7" t="str">
            <v>Tranche 2013</v>
          </cell>
        </row>
        <row r="8">
          <cell r="B8" t="str">
            <v>9802U218</v>
          </cell>
          <cell r="C8" t="str">
            <v>Saisir</v>
          </cell>
          <cell r="D8">
            <v>331</v>
          </cell>
          <cell r="E8">
            <v>60</v>
          </cell>
          <cell r="F8">
            <v>106</v>
          </cell>
          <cell r="G8">
            <v>53516</v>
          </cell>
          <cell r="H8" t="str">
            <v>Tranche 2013</v>
          </cell>
        </row>
        <row r="9">
          <cell r="B9" t="str">
            <v>9802U218</v>
          </cell>
          <cell r="C9" t="str">
            <v>Saisir</v>
          </cell>
          <cell r="D9">
            <v>331</v>
          </cell>
          <cell r="E9">
            <v>64</v>
          </cell>
          <cell r="F9">
            <v>106</v>
          </cell>
          <cell r="G9">
            <v>55296</v>
          </cell>
          <cell r="H9" t="str">
            <v>Tranche 2013</v>
          </cell>
        </row>
        <row r="10">
          <cell r="B10" t="str">
            <v>9802U2122</v>
          </cell>
          <cell r="C10" t="str">
            <v>Saisir</v>
          </cell>
          <cell r="D10">
            <v>23</v>
          </cell>
          <cell r="E10">
            <v>60</v>
          </cell>
          <cell r="F10">
            <v>106</v>
          </cell>
          <cell r="G10">
            <v>44000</v>
          </cell>
          <cell r="H10" t="str">
            <v>Tranche 2013</v>
          </cell>
        </row>
        <row r="11">
          <cell r="B11" t="str">
            <v>9802U2122</v>
          </cell>
          <cell r="C11" t="str">
            <v>Saisir</v>
          </cell>
          <cell r="D11">
            <v>23</v>
          </cell>
          <cell r="E11">
            <v>64</v>
          </cell>
          <cell r="F11">
            <v>106</v>
          </cell>
          <cell r="G11">
            <v>42100</v>
          </cell>
          <cell r="H11" t="str">
            <v>Tranche 2013</v>
          </cell>
        </row>
        <row r="12">
          <cell r="B12" t="str">
            <v>9802U2128</v>
          </cell>
          <cell r="C12" t="str">
            <v>Saisir</v>
          </cell>
          <cell r="D12">
            <v>23</v>
          </cell>
          <cell r="E12">
            <v>60</v>
          </cell>
          <cell r="F12">
            <v>106</v>
          </cell>
          <cell r="G12">
            <v>27500</v>
          </cell>
          <cell r="H12" t="str">
            <v>Tranche 2013</v>
          </cell>
        </row>
        <row r="13">
          <cell r="B13" t="str">
            <v>9802U2128</v>
          </cell>
          <cell r="C13" t="str">
            <v>Saisir</v>
          </cell>
          <cell r="D13">
            <v>23</v>
          </cell>
          <cell r="E13">
            <v>64</v>
          </cell>
          <cell r="F13">
            <v>106</v>
          </cell>
          <cell r="G13">
            <v>15000</v>
          </cell>
          <cell r="H13" t="str">
            <v>Tranche 2013</v>
          </cell>
        </row>
        <row r="14">
          <cell r="B14" t="str">
            <v>9802U2129</v>
          </cell>
          <cell r="C14" t="str">
            <v>Saisir</v>
          </cell>
          <cell r="D14">
            <v>23</v>
          </cell>
          <cell r="E14">
            <v>60</v>
          </cell>
          <cell r="F14">
            <v>106</v>
          </cell>
          <cell r="G14">
            <v>28500</v>
          </cell>
          <cell r="H14" t="str">
            <v>Tranche 2013</v>
          </cell>
        </row>
        <row r="15">
          <cell r="B15" t="str">
            <v>9802U2129</v>
          </cell>
          <cell r="C15" t="str">
            <v>Saisir</v>
          </cell>
          <cell r="D15">
            <v>23</v>
          </cell>
          <cell r="E15">
            <v>64</v>
          </cell>
          <cell r="F15">
            <v>106</v>
          </cell>
          <cell r="G15">
            <v>50800</v>
          </cell>
          <cell r="H15" t="str">
            <v>Tranche 2013</v>
          </cell>
        </row>
        <row r="16">
          <cell r="B16" t="str">
            <v>9802U2126</v>
          </cell>
          <cell r="C16" t="str">
            <v>Saisir</v>
          </cell>
          <cell r="D16">
            <v>23</v>
          </cell>
          <cell r="E16">
            <v>60</v>
          </cell>
          <cell r="F16">
            <v>106</v>
          </cell>
          <cell r="G16">
            <v>21500</v>
          </cell>
          <cell r="H16" t="str">
            <v>Tranche 2013</v>
          </cell>
        </row>
        <row r="17">
          <cell r="B17" t="str">
            <v>9802U2126</v>
          </cell>
          <cell r="C17" t="str">
            <v>Saisir</v>
          </cell>
          <cell r="D17">
            <v>23</v>
          </cell>
          <cell r="E17">
            <v>64</v>
          </cell>
          <cell r="F17">
            <v>106</v>
          </cell>
          <cell r="G17">
            <v>15000</v>
          </cell>
          <cell r="H17" t="str">
            <v>Tranche 2013</v>
          </cell>
        </row>
        <row r="18">
          <cell r="B18" t="str">
            <v>9802U2121</v>
          </cell>
          <cell r="C18" t="str">
            <v>Saisir</v>
          </cell>
          <cell r="D18">
            <v>23</v>
          </cell>
          <cell r="E18">
            <v>60</v>
          </cell>
          <cell r="F18">
            <v>106</v>
          </cell>
          <cell r="G18">
            <v>12500</v>
          </cell>
          <cell r="H18" t="str">
            <v>Tranche 2013</v>
          </cell>
        </row>
        <row r="19">
          <cell r="B19" t="str">
            <v>9802U2121</v>
          </cell>
          <cell r="C19" t="str">
            <v>Saisir</v>
          </cell>
          <cell r="D19">
            <v>23</v>
          </cell>
          <cell r="E19">
            <v>64</v>
          </cell>
          <cell r="F19">
            <v>106</v>
          </cell>
          <cell r="G19">
            <v>24000</v>
          </cell>
          <cell r="H19" t="str">
            <v>Tranche 2013</v>
          </cell>
        </row>
        <row r="20">
          <cell r="B20" t="str">
            <v>9802U2125</v>
          </cell>
          <cell r="C20" t="str">
            <v>Saisir</v>
          </cell>
          <cell r="D20">
            <v>23</v>
          </cell>
          <cell r="E20">
            <v>60</v>
          </cell>
          <cell r="F20">
            <v>106</v>
          </cell>
          <cell r="G20">
            <v>15500</v>
          </cell>
          <cell r="H20" t="str">
            <v>Tranche 2013</v>
          </cell>
        </row>
        <row r="21">
          <cell r="B21" t="str">
            <v>9802U2125</v>
          </cell>
          <cell r="C21" t="str">
            <v>Saisir</v>
          </cell>
          <cell r="D21">
            <v>23</v>
          </cell>
          <cell r="E21">
            <v>64</v>
          </cell>
          <cell r="F21">
            <v>106</v>
          </cell>
          <cell r="G21">
            <v>21000</v>
          </cell>
          <cell r="H21" t="str">
            <v>Tranche 2013</v>
          </cell>
        </row>
        <row r="22">
          <cell r="B22" t="str">
            <v>9802U2124</v>
          </cell>
          <cell r="C22" t="str">
            <v>Saisir</v>
          </cell>
          <cell r="D22">
            <v>23</v>
          </cell>
          <cell r="E22">
            <v>60</v>
          </cell>
          <cell r="F22">
            <v>106</v>
          </cell>
          <cell r="G22">
            <v>3000</v>
          </cell>
          <cell r="H22" t="str">
            <v>Tranche 2013</v>
          </cell>
        </row>
        <row r="23">
          <cell r="B23" t="str">
            <v>9802U2124</v>
          </cell>
          <cell r="C23" t="str">
            <v>Saisir</v>
          </cell>
          <cell r="D23">
            <v>23</v>
          </cell>
          <cell r="E23">
            <v>64</v>
          </cell>
          <cell r="F23">
            <v>106</v>
          </cell>
          <cell r="G23">
            <v>22500</v>
          </cell>
          <cell r="H23" t="str">
            <v>Tranche 2013</v>
          </cell>
        </row>
        <row r="24">
          <cell r="B24" t="str">
            <v>9802U212C</v>
          </cell>
          <cell r="C24" t="str">
            <v>Saisir</v>
          </cell>
          <cell r="D24">
            <v>23</v>
          </cell>
          <cell r="E24">
            <v>64</v>
          </cell>
          <cell r="F24">
            <v>106</v>
          </cell>
          <cell r="G24">
            <v>24000</v>
          </cell>
          <cell r="H24" t="str">
            <v>Tranche 2013</v>
          </cell>
        </row>
        <row r="25">
          <cell r="B25" t="str">
            <v>9802U212C</v>
          </cell>
          <cell r="C25" t="str">
            <v>Saisir</v>
          </cell>
          <cell r="D25">
            <v>23</v>
          </cell>
          <cell r="E25">
            <v>60</v>
          </cell>
          <cell r="F25">
            <v>106</v>
          </cell>
          <cell r="G25">
            <v>15000</v>
          </cell>
          <cell r="H25" t="str">
            <v>Tranche 2013</v>
          </cell>
        </row>
        <row r="26">
          <cell r="B26" t="str">
            <v>9802U201</v>
          </cell>
          <cell r="C26" t="str">
            <v>Saisir</v>
          </cell>
          <cell r="D26">
            <v>211</v>
          </cell>
          <cell r="E26">
            <v>64</v>
          </cell>
          <cell r="F26">
            <v>111</v>
          </cell>
          <cell r="G26">
            <v>17600</v>
          </cell>
          <cell r="H26" t="str">
            <v>Tranche 2013</v>
          </cell>
        </row>
        <row r="27">
          <cell r="B27" t="str">
            <v>9802U2121</v>
          </cell>
          <cell r="C27" t="str">
            <v>Saisir</v>
          </cell>
          <cell r="D27">
            <v>331</v>
          </cell>
          <cell r="E27">
            <v>60</v>
          </cell>
          <cell r="F27">
            <v>106</v>
          </cell>
          <cell r="G27">
            <v>29730.62</v>
          </cell>
          <cell r="H27" t="str">
            <v>Tranche 2013</v>
          </cell>
        </row>
        <row r="28">
          <cell r="B28" t="str">
            <v>9802U2121</v>
          </cell>
          <cell r="C28" t="str">
            <v>Saisir</v>
          </cell>
          <cell r="D28">
            <v>331</v>
          </cell>
          <cell r="E28">
            <v>64</v>
          </cell>
          <cell r="F28">
            <v>106</v>
          </cell>
          <cell r="G28">
            <v>27500</v>
          </cell>
          <cell r="H28" t="str">
            <v>Tranche 2013</v>
          </cell>
        </row>
        <row r="29">
          <cell r="B29" t="str">
            <v>9802U2121</v>
          </cell>
          <cell r="C29" t="str">
            <v>Saisir</v>
          </cell>
          <cell r="D29">
            <v>331</v>
          </cell>
          <cell r="E29">
            <v>21</v>
          </cell>
          <cell r="F29">
            <v>106</v>
          </cell>
          <cell r="G29">
            <v>33650</v>
          </cell>
          <cell r="H29" t="str">
            <v>Tranche 2013</v>
          </cell>
        </row>
        <row r="30">
          <cell r="B30" t="str">
            <v>9802U2125</v>
          </cell>
          <cell r="C30" t="str">
            <v>Saisir</v>
          </cell>
          <cell r="D30">
            <v>23</v>
          </cell>
          <cell r="E30">
            <v>60</v>
          </cell>
          <cell r="F30">
            <v>106</v>
          </cell>
          <cell r="G30">
            <v>57537.55</v>
          </cell>
          <cell r="H30" t="str">
            <v>Tranche 2013</v>
          </cell>
        </row>
        <row r="31">
          <cell r="B31" t="str">
            <v>9802U2125</v>
          </cell>
          <cell r="C31" t="str">
            <v>Saisir</v>
          </cell>
          <cell r="D31">
            <v>23</v>
          </cell>
          <cell r="E31">
            <v>64</v>
          </cell>
          <cell r="F31">
            <v>106</v>
          </cell>
          <cell r="G31">
            <v>43200</v>
          </cell>
          <cell r="H31" t="str">
            <v>Tranche 2013</v>
          </cell>
        </row>
        <row r="32">
          <cell r="B32" t="str">
            <v>9802U172</v>
          </cell>
          <cell r="C32" t="str">
            <v>Saisir</v>
          </cell>
          <cell r="D32">
            <v>331</v>
          </cell>
          <cell r="E32">
            <v>60</v>
          </cell>
          <cell r="F32">
            <v>110</v>
          </cell>
          <cell r="G32">
            <v>19000</v>
          </cell>
          <cell r="H32" t="str">
            <v>Tranche 2013</v>
          </cell>
        </row>
        <row r="33">
          <cell r="B33" t="str">
            <v>9802U172</v>
          </cell>
          <cell r="C33" t="str">
            <v>Saisir</v>
          </cell>
          <cell r="D33">
            <v>331</v>
          </cell>
          <cell r="E33">
            <v>64</v>
          </cell>
          <cell r="F33">
            <v>110</v>
          </cell>
          <cell r="G33">
            <v>25000</v>
          </cell>
          <cell r="H33" t="str">
            <v>Tranche 2013</v>
          </cell>
        </row>
        <row r="34">
          <cell r="B34" t="str">
            <v>9802U160</v>
          </cell>
          <cell r="C34" t="str">
            <v>Saisir</v>
          </cell>
          <cell r="D34">
            <v>331</v>
          </cell>
          <cell r="E34">
            <v>60</v>
          </cell>
          <cell r="F34">
            <v>106</v>
          </cell>
          <cell r="G34">
            <v>32605.3</v>
          </cell>
          <cell r="H34" t="str">
            <v>Tranche 2013</v>
          </cell>
        </row>
        <row r="35">
          <cell r="B35" t="str">
            <v>9802U404</v>
          </cell>
          <cell r="C35" t="str">
            <v>Saisir</v>
          </cell>
          <cell r="D35">
            <v>331</v>
          </cell>
          <cell r="E35">
            <v>60</v>
          </cell>
          <cell r="F35">
            <v>111</v>
          </cell>
          <cell r="G35">
            <v>33000</v>
          </cell>
          <cell r="H35" t="str">
            <v>Tranche 2013</v>
          </cell>
        </row>
        <row r="36">
          <cell r="B36" t="str">
            <v>9802U160</v>
          </cell>
          <cell r="C36" t="str">
            <v>Saisir</v>
          </cell>
          <cell r="D36">
            <v>331</v>
          </cell>
          <cell r="E36">
            <v>60</v>
          </cell>
          <cell r="F36">
            <v>106</v>
          </cell>
          <cell r="G36">
            <v>15000</v>
          </cell>
          <cell r="H36" t="str">
            <v>Tranche 2013</v>
          </cell>
        </row>
        <row r="37">
          <cell r="B37" t="str">
            <v>9802U160</v>
          </cell>
          <cell r="C37" t="str">
            <v>Saisir</v>
          </cell>
          <cell r="D37">
            <v>331</v>
          </cell>
          <cell r="E37">
            <v>64</v>
          </cell>
          <cell r="F37">
            <v>106</v>
          </cell>
          <cell r="G37">
            <v>48000</v>
          </cell>
          <cell r="H37" t="str">
            <v>Tranche 2013</v>
          </cell>
        </row>
        <row r="38">
          <cell r="B38" t="str">
            <v>9802U160</v>
          </cell>
          <cell r="C38" t="str">
            <v>Saisir</v>
          </cell>
          <cell r="D38">
            <v>331</v>
          </cell>
          <cell r="E38">
            <v>21</v>
          </cell>
          <cell r="F38">
            <v>106</v>
          </cell>
          <cell r="G38">
            <v>15000</v>
          </cell>
          <cell r="H38" t="str">
            <v>Tranche 2013</v>
          </cell>
        </row>
        <row r="39">
          <cell r="B39" t="str">
            <v>9802U160</v>
          </cell>
          <cell r="C39" t="str">
            <v>Saisir</v>
          </cell>
          <cell r="D39">
            <v>331</v>
          </cell>
          <cell r="E39">
            <v>60</v>
          </cell>
          <cell r="F39">
            <v>106</v>
          </cell>
          <cell r="G39">
            <v>46942.44</v>
          </cell>
          <cell r="H39" t="str">
            <v>Tranche 2013</v>
          </cell>
        </row>
        <row r="40">
          <cell r="B40" t="str">
            <v>9802U160</v>
          </cell>
          <cell r="C40" t="str">
            <v>Saisir</v>
          </cell>
          <cell r="D40">
            <v>331</v>
          </cell>
          <cell r="E40">
            <v>64</v>
          </cell>
          <cell r="F40">
            <v>106</v>
          </cell>
          <cell r="G40">
            <v>46656</v>
          </cell>
          <cell r="H40" t="str">
            <v>Tranche 2013</v>
          </cell>
        </row>
        <row r="41">
          <cell r="B41" t="str">
            <v>9802U208</v>
          </cell>
          <cell r="C41" t="str">
            <v>Saisir</v>
          </cell>
          <cell r="D41">
            <v>331</v>
          </cell>
          <cell r="E41">
            <v>60</v>
          </cell>
          <cell r="F41">
            <v>106</v>
          </cell>
          <cell r="G41">
            <v>4500</v>
          </cell>
          <cell r="H41" t="str">
            <v>Tranche 2013</v>
          </cell>
        </row>
        <row r="42">
          <cell r="B42" t="str">
            <v>9802U160</v>
          </cell>
          <cell r="C42" t="str">
            <v>Saisir</v>
          </cell>
          <cell r="D42">
            <v>331</v>
          </cell>
          <cell r="E42">
            <v>60</v>
          </cell>
          <cell r="F42">
            <v>106</v>
          </cell>
          <cell r="G42">
            <v>37400</v>
          </cell>
          <cell r="H42" t="str">
            <v>Tranche 2013</v>
          </cell>
        </row>
        <row r="43">
          <cell r="B43" t="str">
            <v>9802U160</v>
          </cell>
          <cell r="C43" t="str">
            <v>Saisir</v>
          </cell>
          <cell r="D43">
            <v>331</v>
          </cell>
          <cell r="E43">
            <v>64</v>
          </cell>
          <cell r="F43">
            <v>106</v>
          </cell>
          <cell r="G43">
            <v>50370</v>
          </cell>
          <cell r="H43" t="str">
            <v>Tranche 2013</v>
          </cell>
        </row>
        <row r="44">
          <cell r="B44" t="str">
            <v>9801U148</v>
          </cell>
          <cell r="C44" t="str">
            <v>Saisir</v>
          </cell>
          <cell r="D44">
            <v>12</v>
          </cell>
          <cell r="E44">
            <v>64</v>
          </cell>
          <cell r="F44">
            <v>108</v>
          </cell>
          <cell r="G44">
            <v>3000</v>
          </cell>
          <cell r="H44" t="str">
            <v>Tranche 2013</v>
          </cell>
        </row>
        <row r="45">
          <cell r="B45" t="str">
            <v>9801U148</v>
          </cell>
          <cell r="C45" t="str">
            <v>Saisir</v>
          </cell>
          <cell r="D45">
            <v>12</v>
          </cell>
          <cell r="E45">
            <v>60</v>
          </cell>
          <cell r="F45">
            <v>108</v>
          </cell>
          <cell r="G45">
            <v>9000</v>
          </cell>
          <cell r="H45" t="str">
            <v>Tranche 2013</v>
          </cell>
        </row>
        <row r="46">
          <cell r="B46" t="str">
            <v>9802U172</v>
          </cell>
          <cell r="C46" t="str">
            <v>Saisir</v>
          </cell>
          <cell r="D46">
            <v>331</v>
          </cell>
          <cell r="E46">
            <v>60</v>
          </cell>
          <cell r="F46">
            <v>110</v>
          </cell>
          <cell r="G46">
            <v>4680</v>
          </cell>
          <cell r="H46" t="str">
            <v>Tranche 2013</v>
          </cell>
        </row>
        <row r="47">
          <cell r="B47" t="str">
            <v>9802U215</v>
          </cell>
          <cell r="C47" t="str">
            <v>Saisir</v>
          </cell>
          <cell r="D47">
            <v>23</v>
          </cell>
          <cell r="E47">
            <v>60</v>
          </cell>
          <cell r="F47">
            <v>106</v>
          </cell>
          <cell r="G47">
            <v>30000</v>
          </cell>
          <cell r="H47" t="str">
            <v>Tranche 2013</v>
          </cell>
        </row>
        <row r="48">
          <cell r="B48" t="str">
            <v>9802U215</v>
          </cell>
          <cell r="C48" t="str">
            <v>Saisir</v>
          </cell>
          <cell r="D48">
            <v>23</v>
          </cell>
          <cell r="E48">
            <v>64</v>
          </cell>
          <cell r="F48">
            <v>106</v>
          </cell>
          <cell r="G48">
            <v>46800</v>
          </cell>
          <cell r="H48" t="str">
            <v>Tranche 2013</v>
          </cell>
        </row>
        <row r="49">
          <cell r="B49" t="str">
            <v>9802U172</v>
          </cell>
          <cell r="C49" t="str">
            <v>Saisir</v>
          </cell>
          <cell r="D49">
            <v>331</v>
          </cell>
          <cell r="E49">
            <v>60</v>
          </cell>
          <cell r="F49">
            <v>110</v>
          </cell>
          <cell r="G49">
            <v>23500</v>
          </cell>
          <cell r="H49" t="str">
            <v>Tranche 2013</v>
          </cell>
        </row>
        <row r="50">
          <cell r="B50" t="str">
            <v>9802U172</v>
          </cell>
          <cell r="C50" t="str">
            <v>Saisir</v>
          </cell>
          <cell r="D50">
            <v>331</v>
          </cell>
          <cell r="E50">
            <v>64</v>
          </cell>
          <cell r="F50">
            <v>110</v>
          </cell>
          <cell r="G50">
            <v>40000</v>
          </cell>
          <cell r="H50" t="str">
            <v>Tranche 2013</v>
          </cell>
        </row>
        <row r="51">
          <cell r="B51" t="str">
            <v>9802U172</v>
          </cell>
          <cell r="C51" t="str">
            <v>Saisir</v>
          </cell>
          <cell r="D51">
            <v>331</v>
          </cell>
          <cell r="E51">
            <v>60</v>
          </cell>
          <cell r="F51">
            <v>110</v>
          </cell>
          <cell r="G51">
            <v>44890</v>
          </cell>
          <cell r="H51" t="str">
            <v>Tranche 2013</v>
          </cell>
        </row>
        <row r="52">
          <cell r="B52" t="str">
            <v>9802U172</v>
          </cell>
          <cell r="C52" t="str">
            <v>Saisir</v>
          </cell>
          <cell r="D52">
            <v>331</v>
          </cell>
          <cell r="E52">
            <v>64</v>
          </cell>
          <cell r="F52">
            <v>110</v>
          </cell>
          <cell r="G52">
            <v>53190</v>
          </cell>
          <cell r="H52" t="str">
            <v>Tranche 2013</v>
          </cell>
        </row>
        <row r="53">
          <cell r="B53" t="str">
            <v>9802CERI</v>
          </cell>
          <cell r="C53" t="str">
            <v>Saisir</v>
          </cell>
          <cell r="D53">
            <v>525</v>
          </cell>
          <cell r="E53">
            <v>21</v>
          </cell>
          <cell r="F53">
            <v>106</v>
          </cell>
          <cell r="G53">
            <v>809000</v>
          </cell>
          <cell r="H53" t="str">
            <v>Tranche 2013</v>
          </cell>
        </row>
        <row r="54">
          <cell r="B54" t="str">
            <v>9802U172</v>
          </cell>
          <cell r="C54" t="str">
            <v>Saisir</v>
          </cell>
          <cell r="D54">
            <v>331</v>
          </cell>
          <cell r="E54">
            <v>60</v>
          </cell>
          <cell r="F54">
            <v>110</v>
          </cell>
          <cell r="G54">
            <v>31800</v>
          </cell>
          <cell r="H54" t="str">
            <v>Tranche 2013</v>
          </cell>
        </row>
        <row r="55">
          <cell r="B55" t="str">
            <v>9802U172</v>
          </cell>
          <cell r="C55" t="str">
            <v>Saisir</v>
          </cell>
          <cell r="D55">
            <v>331</v>
          </cell>
          <cell r="E55">
            <v>64</v>
          </cell>
          <cell r="F55">
            <v>110</v>
          </cell>
          <cell r="G55">
            <v>107808</v>
          </cell>
          <cell r="H55" t="str">
            <v>Tranche 2013</v>
          </cell>
        </row>
        <row r="56">
          <cell r="B56" t="str">
            <v>9802U2126</v>
          </cell>
          <cell r="C56" t="str">
            <v>Saisir</v>
          </cell>
          <cell r="D56">
            <v>331</v>
          </cell>
          <cell r="E56">
            <v>60</v>
          </cell>
          <cell r="F56">
            <v>106</v>
          </cell>
          <cell r="G56">
            <v>13839.6</v>
          </cell>
          <cell r="H56" t="str">
            <v>Tranche 2013</v>
          </cell>
        </row>
        <row r="57">
          <cell r="B57" t="str">
            <v>9802U2126</v>
          </cell>
          <cell r="C57" t="str">
            <v>Saisir</v>
          </cell>
          <cell r="D57">
            <v>331</v>
          </cell>
          <cell r="E57">
            <v>64</v>
          </cell>
          <cell r="F57">
            <v>106</v>
          </cell>
          <cell r="G57">
            <v>11375</v>
          </cell>
          <cell r="H57" t="str">
            <v>Tranche 2013</v>
          </cell>
        </row>
        <row r="58">
          <cell r="B58" t="str">
            <v>9802U208</v>
          </cell>
          <cell r="C58" t="str">
            <v>Saisir</v>
          </cell>
          <cell r="D58">
            <v>331</v>
          </cell>
          <cell r="E58">
            <v>60</v>
          </cell>
          <cell r="F58">
            <v>106</v>
          </cell>
          <cell r="G58">
            <v>6254</v>
          </cell>
          <cell r="H58" t="str">
            <v>Tranche 2013</v>
          </cell>
        </row>
        <row r="59">
          <cell r="B59" t="str">
            <v>9802U208</v>
          </cell>
          <cell r="C59" t="str">
            <v>Saisir</v>
          </cell>
          <cell r="D59">
            <v>331</v>
          </cell>
          <cell r="E59">
            <v>64</v>
          </cell>
          <cell r="F59">
            <v>106</v>
          </cell>
          <cell r="G59">
            <v>15676</v>
          </cell>
          <cell r="H59" t="str">
            <v>Tranche 2013</v>
          </cell>
        </row>
        <row r="60">
          <cell r="B60" t="str">
            <v>9802U208</v>
          </cell>
          <cell r="C60" t="str">
            <v>Saisir</v>
          </cell>
          <cell r="D60">
            <v>331</v>
          </cell>
          <cell r="E60">
            <v>21</v>
          </cell>
          <cell r="F60">
            <v>106</v>
          </cell>
          <cell r="G60">
            <v>2000</v>
          </cell>
          <cell r="H60" t="str">
            <v>Tranche 2013</v>
          </cell>
        </row>
        <row r="61">
          <cell r="B61" t="str">
            <v>9802U2124</v>
          </cell>
          <cell r="C61" t="str">
            <v>Saisir</v>
          </cell>
          <cell r="D61">
            <v>331</v>
          </cell>
          <cell r="E61">
            <v>60</v>
          </cell>
          <cell r="F61">
            <v>106</v>
          </cell>
          <cell r="G61">
            <v>11583.2</v>
          </cell>
          <cell r="H61" t="str">
            <v>Tranche 2013</v>
          </cell>
        </row>
        <row r="62">
          <cell r="B62" t="str">
            <v>9802U2124</v>
          </cell>
          <cell r="C62" t="str">
            <v>Saisir</v>
          </cell>
          <cell r="D62">
            <v>331</v>
          </cell>
          <cell r="E62">
            <v>64</v>
          </cell>
          <cell r="F62">
            <v>106</v>
          </cell>
          <cell r="G62">
            <v>29580</v>
          </cell>
          <cell r="H62" t="str">
            <v>Tranche 2013</v>
          </cell>
        </row>
        <row r="63">
          <cell r="B63" t="str">
            <v>9802U404</v>
          </cell>
          <cell r="C63" t="str">
            <v>Saisir</v>
          </cell>
          <cell r="D63">
            <v>331</v>
          </cell>
          <cell r="E63">
            <v>60</v>
          </cell>
          <cell r="F63">
            <v>111</v>
          </cell>
          <cell r="G63">
            <v>22000</v>
          </cell>
          <cell r="H63" t="str">
            <v>Tranche 2013</v>
          </cell>
        </row>
        <row r="64">
          <cell r="B64" t="str">
            <v>9802U404</v>
          </cell>
          <cell r="C64" t="str">
            <v>Saisir</v>
          </cell>
          <cell r="D64">
            <v>331</v>
          </cell>
          <cell r="E64">
            <v>64</v>
          </cell>
          <cell r="F64">
            <v>111</v>
          </cell>
          <cell r="G64">
            <v>35500</v>
          </cell>
          <cell r="H64" t="str">
            <v>Tranche 2013</v>
          </cell>
        </row>
        <row r="65">
          <cell r="B65" t="str">
            <v>9802U2126</v>
          </cell>
          <cell r="C65" t="str">
            <v>Saisir</v>
          </cell>
          <cell r="D65">
            <v>23</v>
          </cell>
          <cell r="E65">
            <v>60</v>
          </cell>
          <cell r="F65">
            <v>106</v>
          </cell>
          <cell r="G65">
            <v>15000</v>
          </cell>
          <cell r="H65" t="str">
            <v>Tranche 2013</v>
          </cell>
        </row>
        <row r="66">
          <cell r="B66" t="str">
            <v>9802U169</v>
          </cell>
          <cell r="C66" t="str">
            <v>Saisir</v>
          </cell>
          <cell r="D66">
            <v>331</v>
          </cell>
          <cell r="E66">
            <v>60</v>
          </cell>
          <cell r="F66">
            <v>106</v>
          </cell>
          <cell r="G66">
            <v>6112</v>
          </cell>
          <cell r="H66" t="str">
            <v>Tranche 2013</v>
          </cell>
        </row>
        <row r="67">
          <cell r="B67" t="str">
            <v>9802U164</v>
          </cell>
          <cell r="C67" t="str">
            <v>Saisir</v>
          </cell>
          <cell r="D67">
            <v>231</v>
          </cell>
          <cell r="E67">
            <v>64</v>
          </cell>
          <cell r="F67">
            <v>111</v>
          </cell>
          <cell r="G67">
            <v>53000</v>
          </cell>
          <cell r="H67" t="str">
            <v>Tranche 2013</v>
          </cell>
        </row>
        <row r="68">
          <cell r="B68" t="str">
            <v>9802E402</v>
          </cell>
          <cell r="C68" t="str">
            <v>Saisir</v>
          </cell>
          <cell r="D68">
            <v>12</v>
          </cell>
          <cell r="E68">
            <v>60</v>
          </cell>
          <cell r="F68">
            <v>106</v>
          </cell>
          <cell r="G68">
            <v>72758.28</v>
          </cell>
          <cell r="H68" t="str">
            <v>Tranche 2013</v>
          </cell>
        </row>
        <row r="69">
          <cell r="B69" t="str">
            <v>9802U169</v>
          </cell>
          <cell r="C69" t="str">
            <v>Saisir</v>
          </cell>
          <cell r="D69">
            <v>331</v>
          </cell>
          <cell r="E69">
            <v>60</v>
          </cell>
          <cell r="F69">
            <v>106</v>
          </cell>
          <cell r="G69">
            <v>20100</v>
          </cell>
          <cell r="H69" t="str">
            <v>Tranche 2013</v>
          </cell>
        </row>
        <row r="70">
          <cell r="B70" t="str">
            <v>9802U169</v>
          </cell>
          <cell r="C70" t="str">
            <v>Saisir</v>
          </cell>
          <cell r="D70">
            <v>331</v>
          </cell>
          <cell r="E70">
            <v>64</v>
          </cell>
          <cell r="F70">
            <v>106</v>
          </cell>
          <cell r="G70">
            <v>28866.67</v>
          </cell>
          <cell r="H70" t="str">
            <v>Tranche 2013</v>
          </cell>
        </row>
        <row r="71">
          <cell r="B71" t="str">
            <v>9802U169</v>
          </cell>
          <cell r="C71" t="str">
            <v>Saisir</v>
          </cell>
          <cell r="D71">
            <v>331</v>
          </cell>
          <cell r="E71">
            <v>21</v>
          </cell>
          <cell r="F71">
            <v>106</v>
          </cell>
          <cell r="G71">
            <v>10000</v>
          </cell>
          <cell r="H71" t="str">
            <v>Tranche 2013</v>
          </cell>
        </row>
        <row r="72">
          <cell r="B72" t="str">
            <v>9802U221</v>
          </cell>
          <cell r="C72" t="str">
            <v>Saisir</v>
          </cell>
          <cell r="D72">
            <v>331</v>
          </cell>
          <cell r="E72">
            <v>60</v>
          </cell>
          <cell r="F72">
            <v>106</v>
          </cell>
          <cell r="G72">
            <v>30010</v>
          </cell>
          <cell r="H72" t="str">
            <v>Tranche 2013</v>
          </cell>
        </row>
        <row r="73">
          <cell r="B73" t="str">
            <v>9802U221</v>
          </cell>
          <cell r="C73" t="str">
            <v>Saisir</v>
          </cell>
          <cell r="D73">
            <v>331</v>
          </cell>
          <cell r="E73">
            <v>64</v>
          </cell>
          <cell r="F73">
            <v>106</v>
          </cell>
          <cell r="G73">
            <v>46800</v>
          </cell>
          <cell r="H73" t="str">
            <v>Tranche 2013</v>
          </cell>
        </row>
        <row r="74">
          <cell r="B74" t="str">
            <v>9802U172</v>
          </cell>
          <cell r="C74" t="str">
            <v>Saisir</v>
          </cell>
          <cell r="D74">
            <v>331</v>
          </cell>
          <cell r="E74">
            <v>64</v>
          </cell>
          <cell r="F74">
            <v>110</v>
          </cell>
          <cell r="G74">
            <v>5026</v>
          </cell>
          <cell r="H74" t="str">
            <v>Tranche 2013</v>
          </cell>
        </row>
        <row r="75">
          <cell r="B75" t="str">
            <v>9802U210</v>
          </cell>
          <cell r="C75" t="str">
            <v>Saisir</v>
          </cell>
          <cell r="D75">
            <v>23</v>
          </cell>
          <cell r="E75">
            <v>60</v>
          </cell>
          <cell r="F75">
            <v>106</v>
          </cell>
          <cell r="G75">
            <v>18562</v>
          </cell>
          <cell r="H75" t="str">
            <v>Tranche 2013</v>
          </cell>
        </row>
        <row r="76">
          <cell r="B76" t="str">
            <v>9802U210</v>
          </cell>
          <cell r="C76" t="str">
            <v>Saisir</v>
          </cell>
          <cell r="D76">
            <v>23</v>
          </cell>
          <cell r="E76">
            <v>64</v>
          </cell>
          <cell r="F76">
            <v>106</v>
          </cell>
          <cell r="G76">
            <v>42000</v>
          </cell>
          <cell r="H76" t="str">
            <v>Tranche 2013</v>
          </cell>
        </row>
        <row r="77">
          <cell r="B77" t="str">
            <v>9803U105</v>
          </cell>
          <cell r="C77" t="str">
            <v>Saisir</v>
          </cell>
          <cell r="D77">
            <v>231</v>
          </cell>
          <cell r="E77">
            <v>60</v>
          </cell>
          <cell r="F77">
            <v>106</v>
          </cell>
          <cell r="G77">
            <v>6240</v>
          </cell>
          <cell r="H77" t="str">
            <v>Tranche 2013</v>
          </cell>
        </row>
        <row r="78">
          <cell r="B78" t="str">
            <v>9802U223</v>
          </cell>
          <cell r="C78" t="str">
            <v>Saisir</v>
          </cell>
          <cell r="D78">
            <v>521</v>
          </cell>
          <cell r="E78">
            <v>21</v>
          </cell>
          <cell r="F78">
            <v>106</v>
          </cell>
          <cell r="G78">
            <v>1000000</v>
          </cell>
          <cell r="H78" t="str">
            <v>Tranche 2013</v>
          </cell>
        </row>
        <row r="79">
          <cell r="B79" t="str">
            <v>9802U2051</v>
          </cell>
          <cell r="C79" t="str">
            <v>Saisir</v>
          </cell>
          <cell r="D79">
            <v>23</v>
          </cell>
          <cell r="E79">
            <v>64</v>
          </cell>
          <cell r="F79">
            <v>106</v>
          </cell>
          <cell r="G79">
            <v>40000</v>
          </cell>
          <cell r="H79" t="str">
            <v>Tranche 2013</v>
          </cell>
        </row>
        <row r="80">
          <cell r="B80" t="str">
            <v>9802U223</v>
          </cell>
          <cell r="C80" t="str">
            <v>Saisir</v>
          </cell>
          <cell r="D80">
            <v>231</v>
          </cell>
          <cell r="E80">
            <v>60</v>
          </cell>
          <cell r="F80">
            <v>106</v>
          </cell>
          <cell r="G80">
            <v>7500</v>
          </cell>
          <cell r="H80" t="str">
            <v>Tranche 2013</v>
          </cell>
        </row>
        <row r="81">
          <cell r="B81" t="str">
            <v>9802U223</v>
          </cell>
          <cell r="C81" t="str">
            <v>Saisir</v>
          </cell>
          <cell r="D81">
            <v>231</v>
          </cell>
          <cell r="E81">
            <v>64</v>
          </cell>
          <cell r="F81">
            <v>106</v>
          </cell>
          <cell r="G81">
            <v>7500</v>
          </cell>
          <cell r="H81" t="str">
            <v>Tranche 2013</v>
          </cell>
        </row>
        <row r="82">
          <cell r="B82" t="str">
            <v>9802U219</v>
          </cell>
          <cell r="C82" t="str">
            <v>Saisir</v>
          </cell>
          <cell r="D82">
            <v>231</v>
          </cell>
          <cell r="E82">
            <v>60</v>
          </cell>
          <cell r="F82">
            <v>106</v>
          </cell>
          <cell r="G82">
            <v>38669.5</v>
          </cell>
          <cell r="H82" t="str">
            <v>Tranche 2013</v>
          </cell>
        </row>
        <row r="83">
          <cell r="B83" t="str">
            <v>9802U219</v>
          </cell>
          <cell r="C83" t="str">
            <v>Saisir</v>
          </cell>
          <cell r="D83">
            <v>231</v>
          </cell>
          <cell r="E83">
            <v>64</v>
          </cell>
          <cell r="F83">
            <v>106</v>
          </cell>
          <cell r="G83">
            <v>79800</v>
          </cell>
          <cell r="H83" t="str">
            <v>Tranche 2013</v>
          </cell>
        </row>
        <row r="84">
          <cell r="B84" t="str">
            <v>9802U219</v>
          </cell>
          <cell r="C84" t="str">
            <v>Saisir</v>
          </cell>
          <cell r="D84">
            <v>526</v>
          </cell>
          <cell r="E84">
            <v>21</v>
          </cell>
          <cell r="F84">
            <v>106</v>
          </cell>
          <cell r="G84">
            <v>10000</v>
          </cell>
          <cell r="H84" t="str">
            <v>Tranche 2013</v>
          </cell>
        </row>
        <row r="85">
          <cell r="B85" t="str">
            <v>9802U219</v>
          </cell>
          <cell r="C85" t="str">
            <v>Saisir</v>
          </cell>
          <cell r="D85">
            <v>12</v>
          </cell>
          <cell r="E85">
            <v>60</v>
          </cell>
          <cell r="F85">
            <v>106</v>
          </cell>
          <cell r="G85">
            <v>1000</v>
          </cell>
          <cell r="H85" t="str">
            <v>Tranche 2013</v>
          </cell>
        </row>
        <row r="86">
          <cell r="B86" t="str">
            <v>9802U172</v>
          </cell>
          <cell r="C86" t="str">
            <v>Saisir</v>
          </cell>
          <cell r="D86">
            <v>331</v>
          </cell>
          <cell r="E86">
            <v>60</v>
          </cell>
          <cell r="F86">
            <v>110</v>
          </cell>
          <cell r="G86">
            <v>20900</v>
          </cell>
          <cell r="H86" t="str">
            <v>Tranche 2013</v>
          </cell>
        </row>
        <row r="87">
          <cell r="B87" t="str">
            <v>9802U172</v>
          </cell>
          <cell r="C87" t="str">
            <v>Saisir</v>
          </cell>
          <cell r="D87">
            <v>331</v>
          </cell>
          <cell r="E87">
            <v>60</v>
          </cell>
          <cell r="F87">
            <v>110</v>
          </cell>
          <cell r="G87">
            <v>7492</v>
          </cell>
          <cell r="H87" t="str">
            <v>Tranche 2013</v>
          </cell>
        </row>
        <row r="88">
          <cell r="B88" t="str">
            <v>9802U172</v>
          </cell>
          <cell r="C88" t="str">
            <v>Saisir</v>
          </cell>
          <cell r="D88">
            <v>331</v>
          </cell>
          <cell r="E88">
            <v>64</v>
          </cell>
          <cell r="F88">
            <v>110</v>
          </cell>
          <cell r="G88">
            <v>22309</v>
          </cell>
          <cell r="H88" t="str">
            <v>Tranche 2013</v>
          </cell>
        </row>
        <row r="89">
          <cell r="B89" t="str">
            <v>9802U160</v>
          </cell>
          <cell r="C89" t="str">
            <v>Saisir</v>
          </cell>
          <cell r="D89">
            <v>331</v>
          </cell>
          <cell r="E89">
            <v>60</v>
          </cell>
          <cell r="F89">
            <v>106</v>
          </cell>
          <cell r="G89">
            <v>37476</v>
          </cell>
          <cell r="H89" t="str">
            <v>Tranche 2013</v>
          </cell>
        </row>
        <row r="90">
          <cell r="B90" t="str">
            <v>9802U160</v>
          </cell>
          <cell r="C90" t="str">
            <v>Saisir</v>
          </cell>
          <cell r="D90">
            <v>331</v>
          </cell>
          <cell r="E90">
            <v>64</v>
          </cell>
          <cell r="F90">
            <v>106</v>
          </cell>
          <cell r="G90">
            <v>45000</v>
          </cell>
          <cell r="H90" t="str">
            <v>Tranche 2013</v>
          </cell>
        </row>
        <row r="91">
          <cell r="B91" t="str">
            <v>9802U206</v>
          </cell>
          <cell r="C91" t="str">
            <v>Saisir</v>
          </cell>
          <cell r="D91">
            <v>331</v>
          </cell>
          <cell r="E91">
            <v>60</v>
          </cell>
          <cell r="F91">
            <v>106</v>
          </cell>
          <cell r="G91">
            <v>45085.56</v>
          </cell>
          <cell r="H91" t="str">
            <v>Tranche 2013</v>
          </cell>
        </row>
        <row r="92">
          <cell r="B92" t="str">
            <v>9802U206</v>
          </cell>
          <cell r="C92" t="str">
            <v>Saisir</v>
          </cell>
          <cell r="D92">
            <v>331</v>
          </cell>
          <cell r="E92">
            <v>64</v>
          </cell>
          <cell r="F92">
            <v>106</v>
          </cell>
          <cell r="G92">
            <v>34848</v>
          </cell>
          <cell r="H92" t="str">
            <v>Tranche 2013</v>
          </cell>
        </row>
        <row r="93">
          <cell r="B93" t="str">
            <v>9802U206</v>
          </cell>
          <cell r="C93" t="str">
            <v>Saisir</v>
          </cell>
          <cell r="D93">
            <v>331</v>
          </cell>
          <cell r="E93">
            <v>21</v>
          </cell>
          <cell r="F93">
            <v>106</v>
          </cell>
          <cell r="G93">
            <v>10000</v>
          </cell>
          <cell r="H93" t="str">
            <v>Tranche 2013</v>
          </cell>
        </row>
        <row r="94">
          <cell r="B94" t="str">
            <v>9802U2129</v>
          </cell>
          <cell r="C94" t="str">
            <v>Saisir</v>
          </cell>
          <cell r="D94">
            <v>331</v>
          </cell>
          <cell r="E94">
            <v>60</v>
          </cell>
          <cell r="F94">
            <v>106</v>
          </cell>
          <cell r="G94">
            <v>6760</v>
          </cell>
          <cell r="H94" t="str">
            <v>Tranche 2013</v>
          </cell>
        </row>
        <row r="95">
          <cell r="B95" t="str">
            <v>9802U172</v>
          </cell>
          <cell r="C95" t="str">
            <v>Saisir</v>
          </cell>
          <cell r="D95">
            <v>331</v>
          </cell>
          <cell r="E95">
            <v>60</v>
          </cell>
          <cell r="F95">
            <v>110</v>
          </cell>
          <cell r="G95">
            <v>5900</v>
          </cell>
          <cell r="H95" t="str">
            <v>Tranche 2013</v>
          </cell>
        </row>
        <row r="96">
          <cell r="B96" t="str">
            <v>9802U223</v>
          </cell>
          <cell r="C96" t="str">
            <v>Saisir</v>
          </cell>
          <cell r="D96">
            <v>331</v>
          </cell>
          <cell r="E96">
            <v>60</v>
          </cell>
          <cell r="F96">
            <v>106</v>
          </cell>
          <cell r="G96">
            <v>60000</v>
          </cell>
          <cell r="H96" t="str">
            <v>Tranche 2013</v>
          </cell>
        </row>
        <row r="97">
          <cell r="B97" t="str">
            <v>9802U223</v>
          </cell>
          <cell r="C97" t="str">
            <v>Saisir</v>
          </cell>
          <cell r="D97">
            <v>331</v>
          </cell>
          <cell r="E97">
            <v>64</v>
          </cell>
          <cell r="F97">
            <v>106</v>
          </cell>
          <cell r="G97">
            <v>24000</v>
          </cell>
          <cell r="H97" t="str">
            <v>Tranche 2013</v>
          </cell>
        </row>
        <row r="98">
          <cell r="B98" t="str">
            <v>9802U167</v>
          </cell>
          <cell r="C98" t="str">
            <v>Saisir</v>
          </cell>
          <cell r="D98">
            <v>331</v>
          </cell>
          <cell r="E98">
            <v>60</v>
          </cell>
          <cell r="F98">
            <v>106</v>
          </cell>
          <cell r="G98">
            <v>24923</v>
          </cell>
          <cell r="H98" t="str">
            <v>Tranche 2013</v>
          </cell>
        </row>
        <row r="99">
          <cell r="B99" t="str">
            <v>9802U167</v>
          </cell>
          <cell r="C99" t="str">
            <v>Saisir</v>
          </cell>
          <cell r="D99">
            <v>331</v>
          </cell>
          <cell r="E99">
            <v>64</v>
          </cell>
          <cell r="F99">
            <v>106</v>
          </cell>
          <cell r="G99">
            <v>24500</v>
          </cell>
          <cell r="H99" t="str">
            <v>Tranche 2013</v>
          </cell>
        </row>
        <row r="100">
          <cell r="B100" t="str">
            <v>9802U167</v>
          </cell>
          <cell r="C100" t="str">
            <v>Saisir</v>
          </cell>
          <cell r="D100">
            <v>331</v>
          </cell>
          <cell r="E100">
            <v>21</v>
          </cell>
          <cell r="F100">
            <v>106</v>
          </cell>
          <cell r="G100">
            <v>8030</v>
          </cell>
          <cell r="H100" t="str">
            <v>Tranche 2013</v>
          </cell>
        </row>
        <row r="101">
          <cell r="B101" t="str">
            <v>9802U212</v>
          </cell>
          <cell r="C101" t="str">
            <v>Saisir</v>
          </cell>
          <cell r="D101">
            <v>231</v>
          </cell>
          <cell r="E101">
            <v>60</v>
          </cell>
          <cell r="F101">
            <v>106</v>
          </cell>
          <cell r="G101">
            <v>1135</v>
          </cell>
          <cell r="H101" t="str">
            <v>Tranche 2013</v>
          </cell>
        </row>
        <row r="102">
          <cell r="B102" t="str">
            <v>9802U212</v>
          </cell>
          <cell r="C102" t="str">
            <v>Saisir</v>
          </cell>
          <cell r="D102">
            <v>231</v>
          </cell>
          <cell r="E102">
            <v>64</v>
          </cell>
          <cell r="F102">
            <v>106</v>
          </cell>
          <cell r="G102">
            <v>28866.720000000001</v>
          </cell>
          <cell r="H102" t="str">
            <v>Tranche 2013</v>
          </cell>
        </row>
        <row r="103">
          <cell r="B103" t="str">
            <v>9802U221</v>
          </cell>
          <cell r="C103" t="str">
            <v>Saisir</v>
          </cell>
          <cell r="D103">
            <v>331</v>
          </cell>
          <cell r="E103">
            <v>60</v>
          </cell>
          <cell r="F103">
            <v>106</v>
          </cell>
          <cell r="G103">
            <v>11400</v>
          </cell>
          <cell r="H103" t="str">
            <v>Tranche 2013</v>
          </cell>
        </row>
        <row r="104">
          <cell r="B104" t="str">
            <v>9802U221</v>
          </cell>
          <cell r="C104" t="str">
            <v>Saisir</v>
          </cell>
          <cell r="D104">
            <v>331</v>
          </cell>
          <cell r="E104">
            <v>64</v>
          </cell>
          <cell r="F104">
            <v>106</v>
          </cell>
          <cell r="G104">
            <v>7900</v>
          </cell>
          <cell r="H104" t="str">
            <v>Tranche 2013</v>
          </cell>
        </row>
        <row r="105">
          <cell r="B105" t="str">
            <v>9802U208</v>
          </cell>
          <cell r="C105" t="str">
            <v>Saisir</v>
          </cell>
          <cell r="D105">
            <v>331</v>
          </cell>
          <cell r="E105">
            <v>60</v>
          </cell>
          <cell r="F105">
            <v>106</v>
          </cell>
          <cell r="G105">
            <v>33618</v>
          </cell>
          <cell r="H105" t="str">
            <v>Tranche 2013</v>
          </cell>
        </row>
        <row r="106">
          <cell r="B106" t="str">
            <v>9802U208</v>
          </cell>
          <cell r="C106" t="str">
            <v>Saisir</v>
          </cell>
          <cell r="D106">
            <v>331</v>
          </cell>
          <cell r="E106">
            <v>64</v>
          </cell>
          <cell r="F106">
            <v>106</v>
          </cell>
          <cell r="G106">
            <v>46584</v>
          </cell>
          <cell r="H106" t="str">
            <v>Tranche 2013</v>
          </cell>
        </row>
        <row r="107">
          <cell r="B107" t="str">
            <v>9802U223</v>
          </cell>
          <cell r="C107" t="str">
            <v>Saisir</v>
          </cell>
          <cell r="D107">
            <v>331</v>
          </cell>
          <cell r="E107">
            <v>60</v>
          </cell>
          <cell r="F107">
            <v>106</v>
          </cell>
          <cell r="G107">
            <v>17680</v>
          </cell>
          <cell r="H107" t="str">
            <v>Tranche 2013</v>
          </cell>
        </row>
        <row r="108">
          <cell r="B108" t="str">
            <v>9802U160</v>
          </cell>
          <cell r="C108" t="str">
            <v>Saisir</v>
          </cell>
          <cell r="D108">
            <v>331</v>
          </cell>
          <cell r="E108">
            <v>60</v>
          </cell>
          <cell r="F108">
            <v>106</v>
          </cell>
          <cell r="G108">
            <v>61663</v>
          </cell>
          <cell r="H108" t="str">
            <v>Tranche 2013</v>
          </cell>
        </row>
        <row r="109">
          <cell r="B109" t="str">
            <v>9802U160</v>
          </cell>
          <cell r="C109" t="str">
            <v>Saisir</v>
          </cell>
          <cell r="D109">
            <v>331</v>
          </cell>
          <cell r="E109">
            <v>64</v>
          </cell>
          <cell r="F109">
            <v>106</v>
          </cell>
          <cell r="G109">
            <v>48960</v>
          </cell>
          <cell r="H109" t="str">
            <v>Tranche 2013</v>
          </cell>
        </row>
        <row r="110">
          <cell r="B110" t="str">
            <v>9802U160</v>
          </cell>
          <cell r="C110" t="str">
            <v>Saisir</v>
          </cell>
          <cell r="D110">
            <v>331</v>
          </cell>
          <cell r="E110">
            <v>60</v>
          </cell>
          <cell r="F110">
            <v>106</v>
          </cell>
          <cell r="G110">
            <v>26567</v>
          </cell>
          <cell r="H110" t="str">
            <v>Tranche 2013</v>
          </cell>
        </row>
        <row r="111">
          <cell r="B111" t="str">
            <v>9801U148</v>
          </cell>
          <cell r="C111" t="str">
            <v>Saisir</v>
          </cell>
          <cell r="D111">
            <v>331</v>
          </cell>
          <cell r="E111">
            <v>60</v>
          </cell>
          <cell r="F111">
            <v>108</v>
          </cell>
          <cell r="G111">
            <v>14000</v>
          </cell>
          <cell r="H111" t="str">
            <v>Tranche 2013</v>
          </cell>
        </row>
        <row r="112">
          <cell r="B112" t="str">
            <v>9801U148</v>
          </cell>
          <cell r="C112" t="str">
            <v>Saisir</v>
          </cell>
          <cell r="D112">
            <v>331</v>
          </cell>
          <cell r="E112">
            <v>64</v>
          </cell>
          <cell r="F112">
            <v>108</v>
          </cell>
          <cell r="G112">
            <v>34992</v>
          </cell>
          <cell r="H112" t="str">
            <v>Tranche 2013</v>
          </cell>
        </row>
        <row r="113">
          <cell r="B113" t="str">
            <v>9802U404</v>
          </cell>
          <cell r="C113" t="str">
            <v>Saisir</v>
          </cell>
          <cell r="D113">
            <v>331</v>
          </cell>
          <cell r="E113">
            <v>60</v>
          </cell>
          <cell r="F113">
            <v>111</v>
          </cell>
          <cell r="G113">
            <v>31115</v>
          </cell>
          <cell r="H113" t="str">
            <v>Tranche 2013</v>
          </cell>
        </row>
        <row r="114">
          <cell r="B114" t="str">
            <v>9802U208</v>
          </cell>
          <cell r="C114" t="str">
            <v>Saisir</v>
          </cell>
          <cell r="D114">
            <v>331</v>
          </cell>
          <cell r="E114">
            <v>60</v>
          </cell>
          <cell r="F114">
            <v>106</v>
          </cell>
          <cell r="G114">
            <v>3644</v>
          </cell>
          <cell r="H114" t="str">
            <v>Tranche 2013</v>
          </cell>
        </row>
        <row r="115">
          <cell r="B115" t="str">
            <v>9802U208</v>
          </cell>
          <cell r="C115" t="str">
            <v>Saisir</v>
          </cell>
          <cell r="D115">
            <v>331</v>
          </cell>
          <cell r="E115">
            <v>60</v>
          </cell>
          <cell r="F115">
            <v>106</v>
          </cell>
          <cell r="G115">
            <v>10622</v>
          </cell>
          <cell r="H115" t="str">
            <v>Tranche 2013</v>
          </cell>
        </row>
        <row r="116">
          <cell r="B116" t="str">
            <v>9802U208</v>
          </cell>
          <cell r="C116" t="str">
            <v>Saisir</v>
          </cell>
          <cell r="D116">
            <v>331</v>
          </cell>
          <cell r="E116">
            <v>64</v>
          </cell>
          <cell r="F116">
            <v>106</v>
          </cell>
          <cell r="G116">
            <v>29900</v>
          </cell>
          <cell r="H116" t="str">
            <v>Tranche 2013</v>
          </cell>
        </row>
        <row r="117">
          <cell r="B117" t="str">
            <v>9802U204</v>
          </cell>
          <cell r="C117" t="str">
            <v>Saisir</v>
          </cell>
          <cell r="D117">
            <v>331</v>
          </cell>
          <cell r="E117">
            <v>60</v>
          </cell>
          <cell r="F117">
            <v>106</v>
          </cell>
          <cell r="G117">
            <v>480</v>
          </cell>
          <cell r="H117" t="str">
            <v>Tranche 2013</v>
          </cell>
        </row>
        <row r="118">
          <cell r="B118" t="str">
            <v>9802U204</v>
          </cell>
          <cell r="C118" t="str">
            <v>Saisir</v>
          </cell>
          <cell r="D118">
            <v>331</v>
          </cell>
          <cell r="E118">
            <v>64</v>
          </cell>
          <cell r="F118">
            <v>106</v>
          </cell>
          <cell r="G118">
            <v>12000</v>
          </cell>
          <cell r="H118" t="str">
            <v>Tranche 2013</v>
          </cell>
        </row>
        <row r="119">
          <cell r="B119" t="str">
            <v>9802U219</v>
          </cell>
          <cell r="C119" t="str">
            <v>Saisir</v>
          </cell>
          <cell r="D119">
            <v>331</v>
          </cell>
          <cell r="E119">
            <v>60</v>
          </cell>
          <cell r="F119">
            <v>106</v>
          </cell>
          <cell r="G119">
            <v>16260</v>
          </cell>
          <cell r="H119" t="str">
            <v>Tranche 2013</v>
          </cell>
        </row>
        <row r="120">
          <cell r="B120" t="str">
            <v>9802U219</v>
          </cell>
          <cell r="C120" t="str">
            <v>Saisir</v>
          </cell>
          <cell r="D120">
            <v>331</v>
          </cell>
          <cell r="E120">
            <v>64</v>
          </cell>
          <cell r="F120">
            <v>106</v>
          </cell>
          <cell r="G120">
            <v>44559</v>
          </cell>
          <cell r="H120" t="str">
            <v>Tranche 2013</v>
          </cell>
        </row>
        <row r="121">
          <cell r="B121" t="str">
            <v>9802U172</v>
          </cell>
          <cell r="C121" t="str">
            <v>Saisir</v>
          </cell>
          <cell r="D121">
            <v>525</v>
          </cell>
          <cell r="E121">
            <v>21</v>
          </cell>
          <cell r="F121">
            <v>110</v>
          </cell>
          <cell r="G121">
            <v>290000</v>
          </cell>
          <cell r="H121" t="str">
            <v>Tranche 2013</v>
          </cell>
        </row>
        <row r="122">
          <cell r="B122" t="str">
            <v>9802E402</v>
          </cell>
          <cell r="C122" t="str">
            <v>Saisir</v>
          </cell>
          <cell r="D122">
            <v>12</v>
          </cell>
          <cell r="E122">
            <v>60</v>
          </cell>
          <cell r="F122">
            <v>106</v>
          </cell>
          <cell r="G122">
            <v>13000</v>
          </cell>
          <cell r="H122" t="str">
            <v>Tranche 2013</v>
          </cell>
        </row>
        <row r="123">
          <cell r="B123" t="str">
            <v>9802U201</v>
          </cell>
          <cell r="C123" t="str">
            <v>Saisir</v>
          </cell>
          <cell r="D123">
            <v>522</v>
          </cell>
          <cell r="E123">
            <v>21</v>
          </cell>
          <cell r="F123">
            <v>111</v>
          </cell>
          <cell r="G123">
            <v>6478</v>
          </cell>
          <cell r="H123" t="str">
            <v>Tranche 2013</v>
          </cell>
        </row>
        <row r="124">
          <cell r="B124" t="str">
            <v>9802U205Z</v>
          </cell>
          <cell r="C124" t="str">
            <v>Saisir</v>
          </cell>
          <cell r="D124">
            <v>331</v>
          </cell>
          <cell r="E124">
            <v>60</v>
          </cell>
          <cell r="F124">
            <v>106</v>
          </cell>
          <cell r="G124">
            <v>84740.75</v>
          </cell>
          <cell r="H124" t="str">
            <v>Tranche 2013</v>
          </cell>
        </row>
        <row r="125">
          <cell r="B125" t="str">
            <v>9802U205Z</v>
          </cell>
          <cell r="C125" t="str">
            <v>Saisir</v>
          </cell>
          <cell r="D125">
            <v>331</v>
          </cell>
          <cell r="E125">
            <v>64</v>
          </cell>
          <cell r="F125">
            <v>106</v>
          </cell>
          <cell r="G125">
            <v>55404</v>
          </cell>
          <cell r="H125" t="str">
            <v>Tranche 2013</v>
          </cell>
        </row>
        <row r="126">
          <cell r="B126" t="str">
            <v>9802U169</v>
          </cell>
          <cell r="C126" t="str">
            <v>Saisir</v>
          </cell>
          <cell r="D126">
            <v>331</v>
          </cell>
          <cell r="E126">
            <v>60</v>
          </cell>
          <cell r="F126">
            <v>106</v>
          </cell>
          <cell r="G126">
            <v>8256</v>
          </cell>
          <cell r="H126" t="str">
            <v>Tranche 2013</v>
          </cell>
        </row>
        <row r="127">
          <cell r="B127" t="str">
            <v>9802U169</v>
          </cell>
          <cell r="C127" t="str">
            <v>Saisir</v>
          </cell>
          <cell r="D127">
            <v>331</v>
          </cell>
          <cell r="E127">
            <v>64</v>
          </cell>
          <cell r="F127">
            <v>106</v>
          </cell>
          <cell r="G127">
            <v>27000</v>
          </cell>
          <cell r="H127" t="str">
            <v>Tranche 2013</v>
          </cell>
        </row>
        <row r="128">
          <cell r="B128" t="str">
            <v>9802U167</v>
          </cell>
          <cell r="C128" t="str">
            <v>Saisir</v>
          </cell>
          <cell r="D128">
            <v>12</v>
          </cell>
          <cell r="E128">
            <v>60</v>
          </cell>
          <cell r="F128">
            <v>106</v>
          </cell>
          <cell r="G128">
            <v>7280</v>
          </cell>
          <cell r="H128" t="str">
            <v>Tranche 2013</v>
          </cell>
        </row>
        <row r="129">
          <cell r="B129" t="str">
            <v>9802U167</v>
          </cell>
          <cell r="C129" t="str">
            <v>Saisir</v>
          </cell>
          <cell r="D129">
            <v>12</v>
          </cell>
          <cell r="E129">
            <v>64</v>
          </cell>
          <cell r="F129">
            <v>106</v>
          </cell>
          <cell r="G129">
            <v>50400</v>
          </cell>
          <cell r="H129" t="str">
            <v>Tranche 2013</v>
          </cell>
        </row>
        <row r="130">
          <cell r="B130" t="str">
            <v>9802U2126</v>
          </cell>
          <cell r="C130" t="str">
            <v>Saisir</v>
          </cell>
          <cell r="D130">
            <v>23</v>
          </cell>
          <cell r="E130">
            <v>64</v>
          </cell>
          <cell r="F130">
            <v>106</v>
          </cell>
          <cell r="G130">
            <v>50500</v>
          </cell>
          <cell r="H130" t="str">
            <v>Tranche 2013</v>
          </cell>
        </row>
        <row r="131">
          <cell r="B131" t="str">
            <v>9802U219</v>
          </cell>
          <cell r="C131" t="str">
            <v>Saisir</v>
          </cell>
          <cell r="D131">
            <v>331</v>
          </cell>
          <cell r="E131">
            <v>60</v>
          </cell>
          <cell r="F131">
            <v>106</v>
          </cell>
          <cell r="G131">
            <v>69030</v>
          </cell>
          <cell r="H131" t="str">
            <v>Tranche 2013</v>
          </cell>
        </row>
        <row r="132">
          <cell r="B132" t="str">
            <v>9802U219</v>
          </cell>
          <cell r="C132" t="str">
            <v>Saisir</v>
          </cell>
          <cell r="D132">
            <v>331</v>
          </cell>
          <cell r="E132">
            <v>64</v>
          </cell>
          <cell r="F132">
            <v>106</v>
          </cell>
          <cell r="G132">
            <v>31236</v>
          </cell>
          <cell r="H132" t="str">
            <v>Tranche 2013</v>
          </cell>
        </row>
        <row r="133">
          <cell r="B133" t="str">
            <v>9802U219</v>
          </cell>
          <cell r="C133" t="str">
            <v>Saisir</v>
          </cell>
          <cell r="D133">
            <v>331</v>
          </cell>
          <cell r="E133">
            <v>60</v>
          </cell>
          <cell r="F133">
            <v>106</v>
          </cell>
          <cell r="G133">
            <v>44000</v>
          </cell>
          <cell r="H133" t="str">
            <v>Tranche 2013</v>
          </cell>
        </row>
        <row r="134">
          <cell r="B134" t="str">
            <v>9802U218</v>
          </cell>
          <cell r="C134" t="str">
            <v>Saisir</v>
          </cell>
          <cell r="D134">
            <v>331</v>
          </cell>
          <cell r="E134">
            <v>60</v>
          </cell>
          <cell r="F134">
            <v>106</v>
          </cell>
          <cell r="G134">
            <v>64967</v>
          </cell>
          <cell r="H134" t="str">
            <v>Tranche 2013</v>
          </cell>
        </row>
        <row r="135">
          <cell r="B135" t="str">
            <v>9802U218</v>
          </cell>
          <cell r="C135" t="str">
            <v>Saisir</v>
          </cell>
          <cell r="D135">
            <v>331</v>
          </cell>
          <cell r="E135">
            <v>64</v>
          </cell>
          <cell r="F135">
            <v>106</v>
          </cell>
          <cell r="G135">
            <v>46800</v>
          </cell>
          <cell r="H135" t="str">
            <v>Tranche 2013</v>
          </cell>
        </row>
        <row r="136">
          <cell r="B136" t="str">
            <v>9802U215</v>
          </cell>
          <cell r="C136" t="str">
            <v>Saisir</v>
          </cell>
          <cell r="D136">
            <v>331</v>
          </cell>
          <cell r="E136">
            <v>60</v>
          </cell>
          <cell r="F136">
            <v>106</v>
          </cell>
          <cell r="G136">
            <v>2080</v>
          </cell>
          <cell r="H136" t="str">
            <v>Tranche 2013</v>
          </cell>
        </row>
        <row r="137">
          <cell r="B137" t="str">
            <v>9802U210</v>
          </cell>
          <cell r="C137" t="str">
            <v>Saisir</v>
          </cell>
          <cell r="D137">
            <v>331</v>
          </cell>
          <cell r="E137">
            <v>60</v>
          </cell>
          <cell r="F137">
            <v>106</v>
          </cell>
          <cell r="G137">
            <v>20165.5</v>
          </cell>
          <cell r="H137" t="str">
            <v>Tranche 2013</v>
          </cell>
        </row>
        <row r="138">
          <cell r="B138" t="str">
            <v>9802U210</v>
          </cell>
          <cell r="C138" t="str">
            <v>Saisir</v>
          </cell>
          <cell r="D138">
            <v>331</v>
          </cell>
          <cell r="E138">
            <v>64</v>
          </cell>
          <cell r="F138">
            <v>106</v>
          </cell>
          <cell r="G138">
            <v>16672.599999999999</v>
          </cell>
          <cell r="H138" t="str">
            <v>Tranche 2013</v>
          </cell>
        </row>
        <row r="139">
          <cell r="B139" t="str">
            <v>9802U2053</v>
          </cell>
          <cell r="C139" t="str">
            <v>Saisir</v>
          </cell>
          <cell r="D139">
            <v>331</v>
          </cell>
          <cell r="E139">
            <v>60</v>
          </cell>
          <cell r="F139">
            <v>106</v>
          </cell>
          <cell r="G139">
            <v>24471.33</v>
          </cell>
          <cell r="H139" t="str">
            <v>Tranche 2013</v>
          </cell>
        </row>
        <row r="140">
          <cell r="B140" t="str">
            <v>9802U2053</v>
          </cell>
          <cell r="C140" t="str">
            <v>Saisir</v>
          </cell>
          <cell r="D140">
            <v>331</v>
          </cell>
          <cell r="E140">
            <v>64</v>
          </cell>
          <cell r="F140">
            <v>106</v>
          </cell>
          <cell r="G140">
            <v>55416</v>
          </cell>
          <cell r="H140" t="str">
            <v>Tranche 2013</v>
          </cell>
        </row>
        <row r="141">
          <cell r="B141" t="str">
            <v>9802U167</v>
          </cell>
          <cell r="C141" t="str">
            <v>Saisir</v>
          </cell>
          <cell r="D141">
            <v>332</v>
          </cell>
          <cell r="E141">
            <v>60</v>
          </cell>
          <cell r="F141">
            <v>106</v>
          </cell>
          <cell r="G141">
            <v>4100</v>
          </cell>
          <cell r="H141" t="str">
            <v>Tranche 2013</v>
          </cell>
        </row>
        <row r="142">
          <cell r="B142" t="str">
            <v>9802U172</v>
          </cell>
          <cell r="C142" t="str">
            <v>Saisir</v>
          </cell>
          <cell r="D142">
            <v>331</v>
          </cell>
          <cell r="E142">
            <v>60</v>
          </cell>
          <cell r="F142">
            <v>110</v>
          </cell>
          <cell r="G142">
            <v>19205</v>
          </cell>
          <cell r="H142" t="str">
            <v>Tranche 2013</v>
          </cell>
        </row>
        <row r="143">
          <cell r="B143" t="str">
            <v>9802U172</v>
          </cell>
          <cell r="C143" t="str">
            <v>Saisir</v>
          </cell>
          <cell r="D143">
            <v>331</v>
          </cell>
          <cell r="E143">
            <v>64</v>
          </cell>
          <cell r="F143">
            <v>110</v>
          </cell>
          <cell r="G143">
            <v>12000</v>
          </cell>
          <cell r="H143" t="str">
            <v>Tranche 2013</v>
          </cell>
        </row>
        <row r="144">
          <cell r="B144" t="str">
            <v>9802U160</v>
          </cell>
          <cell r="C144" t="str">
            <v>Saisir</v>
          </cell>
          <cell r="D144">
            <v>331</v>
          </cell>
          <cell r="E144">
            <v>60</v>
          </cell>
          <cell r="F144">
            <v>106</v>
          </cell>
          <cell r="G144">
            <v>46936</v>
          </cell>
          <cell r="H144" t="str">
            <v>Tranche 2013</v>
          </cell>
        </row>
        <row r="145">
          <cell r="B145" t="str">
            <v>9802U160</v>
          </cell>
          <cell r="C145" t="str">
            <v>Saisir</v>
          </cell>
          <cell r="D145">
            <v>331</v>
          </cell>
          <cell r="E145">
            <v>64</v>
          </cell>
          <cell r="F145">
            <v>106</v>
          </cell>
          <cell r="G145">
            <v>11586</v>
          </cell>
          <cell r="H145" t="str">
            <v>Tranche 2013</v>
          </cell>
        </row>
        <row r="146">
          <cell r="B146" t="str">
            <v>9802U160</v>
          </cell>
          <cell r="C146" t="str">
            <v>Saisir</v>
          </cell>
          <cell r="D146">
            <v>331</v>
          </cell>
          <cell r="E146">
            <v>21</v>
          </cell>
          <cell r="F146">
            <v>106</v>
          </cell>
          <cell r="G146">
            <v>20000</v>
          </cell>
          <cell r="H146" t="str">
            <v>Tranche 2013</v>
          </cell>
        </row>
        <row r="147">
          <cell r="B147" t="str">
            <v>9802CERI</v>
          </cell>
          <cell r="C147" t="str">
            <v>Saisir</v>
          </cell>
          <cell r="D147">
            <v>231</v>
          </cell>
          <cell r="E147">
            <v>60</v>
          </cell>
          <cell r="F147">
            <v>106</v>
          </cell>
          <cell r="G147">
            <v>15000</v>
          </cell>
          <cell r="H147" t="str">
            <v>Tranche 2013</v>
          </cell>
        </row>
        <row r="148">
          <cell r="B148" t="str">
            <v>9802CERI</v>
          </cell>
          <cell r="C148" t="str">
            <v>Saisir</v>
          </cell>
          <cell r="D148">
            <v>526</v>
          </cell>
          <cell r="E148">
            <v>21</v>
          </cell>
          <cell r="F148">
            <v>106</v>
          </cell>
          <cell r="G148">
            <v>15000</v>
          </cell>
          <cell r="H148" t="str">
            <v>Tranche 2013</v>
          </cell>
        </row>
        <row r="149">
          <cell r="B149" t="str">
            <v>9802U160</v>
          </cell>
          <cell r="C149" t="str">
            <v>Saisir</v>
          </cell>
          <cell r="D149">
            <v>331</v>
          </cell>
          <cell r="E149">
            <v>60</v>
          </cell>
          <cell r="F149">
            <v>106</v>
          </cell>
          <cell r="G149">
            <v>22164</v>
          </cell>
          <cell r="H149" t="str">
            <v>Tranche 2013</v>
          </cell>
        </row>
        <row r="150">
          <cell r="B150" t="str">
            <v>9802U406</v>
          </cell>
          <cell r="C150" t="str">
            <v>Saisir</v>
          </cell>
          <cell r="D150">
            <v>22</v>
          </cell>
          <cell r="E150">
            <v>60</v>
          </cell>
          <cell r="F150">
            <v>111</v>
          </cell>
          <cell r="G150">
            <v>1910</v>
          </cell>
          <cell r="H150" t="str">
            <v>Tranche 2013</v>
          </cell>
        </row>
        <row r="151">
          <cell r="B151" t="str">
            <v>9802U406</v>
          </cell>
          <cell r="C151" t="str">
            <v>Saisir</v>
          </cell>
          <cell r="D151">
            <v>231</v>
          </cell>
          <cell r="E151">
            <v>60</v>
          </cell>
          <cell r="F151">
            <v>111</v>
          </cell>
          <cell r="G151">
            <v>12700</v>
          </cell>
          <cell r="H151" t="str">
            <v>Tranche 2013</v>
          </cell>
        </row>
        <row r="152">
          <cell r="B152" t="str">
            <v>9802U406</v>
          </cell>
          <cell r="C152" t="str">
            <v>Saisir</v>
          </cell>
          <cell r="D152">
            <v>231</v>
          </cell>
          <cell r="E152">
            <v>64</v>
          </cell>
          <cell r="F152">
            <v>111</v>
          </cell>
          <cell r="G152">
            <v>45000</v>
          </cell>
          <cell r="H152" t="str">
            <v>Tranche 2013</v>
          </cell>
        </row>
        <row r="153">
          <cell r="B153" t="str">
            <v>9802U406</v>
          </cell>
          <cell r="C153" t="str">
            <v>Saisir</v>
          </cell>
          <cell r="D153">
            <v>526</v>
          </cell>
          <cell r="E153">
            <v>21</v>
          </cell>
          <cell r="F153">
            <v>111</v>
          </cell>
          <cell r="G153">
            <v>2300</v>
          </cell>
          <cell r="H153" t="str">
            <v>Tranche 2013</v>
          </cell>
        </row>
        <row r="154">
          <cell r="B154" t="str">
            <v>9802U160</v>
          </cell>
          <cell r="C154" t="str">
            <v>Saisir</v>
          </cell>
          <cell r="D154">
            <v>23</v>
          </cell>
          <cell r="E154">
            <v>60</v>
          </cell>
          <cell r="F154">
            <v>106</v>
          </cell>
          <cell r="G154">
            <v>20289</v>
          </cell>
          <cell r="H154" t="str">
            <v>Tranche 2013</v>
          </cell>
        </row>
        <row r="155">
          <cell r="B155" t="str">
            <v>9802U160</v>
          </cell>
          <cell r="C155" t="str">
            <v>Saisir</v>
          </cell>
          <cell r="D155">
            <v>23</v>
          </cell>
          <cell r="E155">
            <v>64</v>
          </cell>
          <cell r="F155">
            <v>106</v>
          </cell>
          <cell r="G155">
            <v>55442</v>
          </cell>
          <cell r="H155" t="str">
            <v>Tranche 2013</v>
          </cell>
        </row>
        <row r="156">
          <cell r="B156" t="str">
            <v>9802U169</v>
          </cell>
          <cell r="C156" t="str">
            <v>Saisir</v>
          </cell>
          <cell r="D156">
            <v>331</v>
          </cell>
          <cell r="E156">
            <v>60</v>
          </cell>
          <cell r="F156">
            <v>106</v>
          </cell>
          <cell r="G156">
            <v>5700</v>
          </cell>
          <cell r="H156" t="str">
            <v>Tranche 2013</v>
          </cell>
        </row>
        <row r="157">
          <cell r="B157" t="str">
            <v>9802U161</v>
          </cell>
          <cell r="C157" t="str">
            <v>Saisir</v>
          </cell>
          <cell r="D157">
            <v>331</v>
          </cell>
          <cell r="E157">
            <v>60</v>
          </cell>
          <cell r="F157">
            <v>106</v>
          </cell>
          <cell r="G157">
            <v>15217.2</v>
          </cell>
          <cell r="H157" t="str">
            <v>Tranche 2013</v>
          </cell>
        </row>
        <row r="158">
          <cell r="B158" t="str">
            <v>9802U161</v>
          </cell>
          <cell r="C158" t="str">
            <v>Saisir</v>
          </cell>
          <cell r="D158">
            <v>331</v>
          </cell>
          <cell r="E158">
            <v>64</v>
          </cell>
          <cell r="F158">
            <v>106</v>
          </cell>
          <cell r="G158">
            <v>48799.92</v>
          </cell>
          <cell r="H158" t="str">
            <v>Tranche 2013</v>
          </cell>
        </row>
        <row r="159">
          <cell r="B159" t="str">
            <v>9802U160</v>
          </cell>
          <cell r="C159" t="str">
            <v>Saisir</v>
          </cell>
          <cell r="D159">
            <v>331</v>
          </cell>
          <cell r="E159">
            <v>60</v>
          </cell>
          <cell r="F159">
            <v>106</v>
          </cell>
          <cell r="G159">
            <v>23977</v>
          </cell>
          <cell r="H159" t="str">
            <v>Tranche 2013</v>
          </cell>
        </row>
        <row r="160">
          <cell r="B160" t="str">
            <v>9802U160</v>
          </cell>
          <cell r="C160" t="str">
            <v>Saisir</v>
          </cell>
          <cell r="D160">
            <v>331</v>
          </cell>
          <cell r="E160">
            <v>64</v>
          </cell>
          <cell r="F160">
            <v>106</v>
          </cell>
          <cell r="G160">
            <v>31800</v>
          </cell>
          <cell r="H160" t="str">
            <v>Tranche 2013</v>
          </cell>
        </row>
        <row r="161">
          <cell r="B161" t="str">
            <v>9802U218</v>
          </cell>
          <cell r="C161" t="str">
            <v>Saisir</v>
          </cell>
          <cell r="D161">
            <v>331</v>
          </cell>
          <cell r="E161">
            <v>60</v>
          </cell>
          <cell r="F161">
            <v>106</v>
          </cell>
          <cell r="G161">
            <v>26382</v>
          </cell>
          <cell r="H161" t="str">
            <v>Tranche 2013</v>
          </cell>
        </row>
        <row r="162">
          <cell r="B162" t="str">
            <v>9802U218</v>
          </cell>
          <cell r="C162" t="str">
            <v>Saisir</v>
          </cell>
          <cell r="D162">
            <v>331</v>
          </cell>
          <cell r="E162">
            <v>60</v>
          </cell>
          <cell r="F162">
            <v>106</v>
          </cell>
          <cell r="G162">
            <v>7568</v>
          </cell>
          <cell r="H162" t="str">
            <v>Tranche 2013</v>
          </cell>
        </row>
        <row r="163">
          <cell r="B163" t="str">
            <v>9802U218</v>
          </cell>
          <cell r="C163" t="str">
            <v>Saisir</v>
          </cell>
          <cell r="D163">
            <v>331</v>
          </cell>
          <cell r="E163">
            <v>64</v>
          </cell>
          <cell r="F163">
            <v>106</v>
          </cell>
          <cell r="G163">
            <v>7200</v>
          </cell>
          <cell r="H163" t="str">
            <v>Tranche 2013</v>
          </cell>
        </row>
        <row r="164">
          <cell r="B164" t="str">
            <v>9030AD</v>
          </cell>
          <cell r="C164" t="str">
            <v>Saisir</v>
          </cell>
          <cell r="D164">
            <v>331</v>
          </cell>
          <cell r="E164">
            <v>21</v>
          </cell>
          <cell r="F164">
            <v>114</v>
          </cell>
          <cell r="G164">
            <v>47094.87</v>
          </cell>
          <cell r="H164" t="str">
            <v>Tranche 2013</v>
          </cell>
        </row>
        <row r="165">
          <cell r="B165" t="str">
            <v>9030AD</v>
          </cell>
          <cell r="C165" t="str">
            <v>Saisir</v>
          </cell>
          <cell r="D165">
            <v>331</v>
          </cell>
          <cell r="E165">
            <v>21</v>
          </cell>
          <cell r="F165">
            <v>114</v>
          </cell>
          <cell r="G165">
            <v>125355</v>
          </cell>
          <cell r="H165" t="str">
            <v>Tranche 2013</v>
          </cell>
        </row>
        <row r="166">
          <cell r="B166" t="str">
            <v>9030AD</v>
          </cell>
          <cell r="C166" t="str">
            <v>Saisir</v>
          </cell>
          <cell r="D166">
            <v>331</v>
          </cell>
          <cell r="E166">
            <v>21</v>
          </cell>
          <cell r="F166">
            <v>114</v>
          </cell>
          <cell r="G166">
            <v>220000</v>
          </cell>
          <cell r="H166" t="str">
            <v>Tranche 2013</v>
          </cell>
        </row>
        <row r="167">
          <cell r="B167" t="str">
            <v>9380AD</v>
          </cell>
          <cell r="C167" t="str">
            <v>Saisir</v>
          </cell>
          <cell r="D167">
            <v>12</v>
          </cell>
          <cell r="E167">
            <v>60</v>
          </cell>
          <cell r="F167">
            <v>1012</v>
          </cell>
          <cell r="G167">
            <v>64000</v>
          </cell>
          <cell r="H167" t="str">
            <v>Tranche 2013</v>
          </cell>
        </row>
        <row r="168">
          <cell r="B168" t="str">
            <v>9380AD</v>
          </cell>
          <cell r="C168" t="str">
            <v>Saisir</v>
          </cell>
          <cell r="D168">
            <v>12</v>
          </cell>
          <cell r="E168">
            <v>64</v>
          </cell>
          <cell r="F168">
            <v>1012</v>
          </cell>
          <cell r="G168">
            <v>16000</v>
          </cell>
          <cell r="H168" t="str">
            <v>Tranche 2013</v>
          </cell>
        </row>
        <row r="169">
          <cell r="B169" t="str">
            <v>9470TE</v>
          </cell>
          <cell r="C169" t="str">
            <v>Saisir</v>
          </cell>
          <cell r="D169">
            <v>22</v>
          </cell>
          <cell r="E169">
            <v>60</v>
          </cell>
          <cell r="F169">
            <v>113</v>
          </cell>
          <cell r="G169">
            <v>81050</v>
          </cell>
          <cell r="H169" t="str">
            <v>Tranche 2013</v>
          </cell>
        </row>
        <row r="170">
          <cell r="B170" t="str">
            <v>9520PR</v>
          </cell>
          <cell r="C170" t="str">
            <v>Saisir</v>
          </cell>
          <cell r="D170">
            <v>22</v>
          </cell>
          <cell r="E170">
            <v>64</v>
          </cell>
          <cell r="F170">
            <v>113</v>
          </cell>
          <cell r="G170">
            <v>14376</v>
          </cell>
          <cell r="H170" t="str">
            <v>Tranche 2013</v>
          </cell>
        </row>
        <row r="171">
          <cell r="B171" t="str">
            <v>9520PR</v>
          </cell>
          <cell r="C171" t="str">
            <v>Saisir</v>
          </cell>
          <cell r="D171">
            <v>22</v>
          </cell>
          <cell r="E171">
            <v>60</v>
          </cell>
          <cell r="F171">
            <v>113</v>
          </cell>
          <cell r="G171">
            <v>2272.04</v>
          </cell>
          <cell r="H171" t="str">
            <v>Tranche 2013</v>
          </cell>
        </row>
        <row r="172">
          <cell r="B172" t="str">
            <v>9380AD</v>
          </cell>
          <cell r="C172" t="str">
            <v>Saisir</v>
          </cell>
          <cell r="D172">
            <v>12</v>
          </cell>
          <cell r="E172">
            <v>60</v>
          </cell>
          <cell r="F172">
            <v>1012</v>
          </cell>
          <cell r="G172">
            <v>91049.62</v>
          </cell>
          <cell r="H172" t="str">
            <v>Tranche 2013</v>
          </cell>
        </row>
        <row r="173">
          <cell r="B173">
            <v>9.8019999999999998E+223</v>
          </cell>
          <cell r="C173" t="str">
            <v>Saisir</v>
          </cell>
          <cell r="D173">
            <v>332</v>
          </cell>
          <cell r="E173">
            <v>60</v>
          </cell>
          <cell r="F173">
            <v>106</v>
          </cell>
          <cell r="G173">
            <v>25000</v>
          </cell>
          <cell r="H173" t="str">
            <v>Avenant n°4 CUDQV pour 2013</v>
          </cell>
        </row>
        <row r="174">
          <cell r="B174">
            <v>9.8019999999999998E+223</v>
          </cell>
          <cell r="C174" t="str">
            <v>Saisir</v>
          </cell>
          <cell r="D174">
            <v>332</v>
          </cell>
          <cell r="E174">
            <v>64</v>
          </cell>
          <cell r="F174">
            <v>106</v>
          </cell>
          <cell r="G174">
            <v>175000</v>
          </cell>
          <cell r="H174" t="str">
            <v>Avenant n°4 CUDQV pour 2013</v>
          </cell>
        </row>
        <row r="175">
          <cell r="B175" t="str">
            <v>9020TALU</v>
          </cell>
          <cell r="C175" t="str">
            <v>Saisir</v>
          </cell>
          <cell r="D175">
            <v>331</v>
          </cell>
          <cell r="E175">
            <v>21</v>
          </cell>
          <cell r="F175">
            <v>114</v>
          </cell>
          <cell r="G175">
            <v>139000</v>
          </cell>
          <cell r="H175" t="str">
            <v>report 2012 amenagement robotex</v>
          </cell>
        </row>
        <row r="176">
          <cell r="B176" t="str">
            <v>9020TALU</v>
          </cell>
          <cell r="C176" t="str">
            <v>Saisir</v>
          </cell>
          <cell r="D176">
            <v>331</v>
          </cell>
          <cell r="E176">
            <v>21</v>
          </cell>
          <cell r="F176">
            <v>114</v>
          </cell>
          <cell r="G176">
            <v>-30000</v>
          </cell>
          <cell r="H176" t="str">
            <v>déplacement équipement sur labo</v>
          </cell>
        </row>
        <row r="177">
          <cell r="B177" t="str">
            <v>9802U160</v>
          </cell>
          <cell r="C177" t="str">
            <v>Saisir</v>
          </cell>
          <cell r="D177">
            <v>521</v>
          </cell>
          <cell r="E177">
            <v>21</v>
          </cell>
          <cell r="F177">
            <v>106</v>
          </cell>
          <cell r="G177">
            <v>60000</v>
          </cell>
          <cell r="H177" t="str">
            <v>TRANCHE 2013</v>
          </cell>
        </row>
        <row r="178">
          <cell r="B178" t="str">
            <v>9020TALU</v>
          </cell>
          <cell r="C178" t="str">
            <v>Saisir</v>
          </cell>
          <cell r="D178">
            <v>331</v>
          </cell>
          <cell r="E178">
            <v>21</v>
          </cell>
          <cell r="F178">
            <v>114</v>
          </cell>
          <cell r="G178">
            <v>256.81</v>
          </cell>
        </row>
        <row r="179">
          <cell r="B179" t="str">
            <v>9801U148</v>
          </cell>
          <cell r="C179" t="str">
            <v>Saisir</v>
          </cell>
          <cell r="D179">
            <v>12</v>
          </cell>
          <cell r="E179">
            <v>64</v>
          </cell>
          <cell r="F179">
            <v>108</v>
          </cell>
          <cell r="G179">
            <v>3000</v>
          </cell>
          <cell r="H179" t="str">
            <v>TRANCHE 2013</v>
          </cell>
        </row>
        <row r="180">
          <cell r="B180" t="str">
            <v>9801U148</v>
          </cell>
          <cell r="C180" t="str">
            <v>Saisir</v>
          </cell>
          <cell r="D180">
            <v>12</v>
          </cell>
          <cell r="E180">
            <v>60</v>
          </cell>
          <cell r="F180">
            <v>108</v>
          </cell>
          <cell r="G180">
            <v>6796</v>
          </cell>
          <cell r="H180" t="str">
            <v>TRANCHE 2013</v>
          </cell>
        </row>
        <row r="181">
          <cell r="B181" t="str">
            <v>9802U2054</v>
          </cell>
          <cell r="C181" t="str">
            <v>Saisir</v>
          </cell>
          <cell r="D181">
            <v>23</v>
          </cell>
          <cell r="E181">
            <v>64</v>
          </cell>
          <cell r="F181">
            <v>106</v>
          </cell>
          <cell r="G181">
            <v>11333.3</v>
          </cell>
          <cell r="H181" t="str">
            <v>TRANCHE 2013</v>
          </cell>
        </row>
        <row r="182">
          <cell r="B182" t="str">
            <v>9802U2054</v>
          </cell>
          <cell r="C182" t="str">
            <v>Saisir</v>
          </cell>
          <cell r="D182">
            <v>23</v>
          </cell>
          <cell r="E182">
            <v>60</v>
          </cell>
          <cell r="F182">
            <v>106</v>
          </cell>
          <cell r="G182">
            <v>9435.4</v>
          </cell>
          <cell r="H182" t="str">
            <v>TRANCHE 2013</v>
          </cell>
        </row>
        <row r="183">
          <cell r="B183" t="str">
            <v>9802U2126</v>
          </cell>
          <cell r="C183" t="str">
            <v>Saisir</v>
          </cell>
          <cell r="D183">
            <v>55</v>
          </cell>
          <cell r="E183">
            <v>60</v>
          </cell>
          <cell r="F183">
            <v>106</v>
          </cell>
          <cell r="G183">
            <v>7000</v>
          </cell>
          <cell r="H183" t="str">
            <v>TRANCHE 2013</v>
          </cell>
        </row>
        <row r="184">
          <cell r="B184" t="str">
            <v>9802U223</v>
          </cell>
          <cell r="C184" t="str">
            <v>Saisir</v>
          </cell>
          <cell r="D184">
            <v>211</v>
          </cell>
          <cell r="E184">
            <v>64</v>
          </cell>
          <cell r="F184">
            <v>106</v>
          </cell>
          <cell r="G184">
            <v>30646.080000000002</v>
          </cell>
          <cell r="H184" t="str">
            <v>TRANCHE 2013</v>
          </cell>
        </row>
        <row r="185">
          <cell r="B185" t="str">
            <v>9802U2051</v>
          </cell>
          <cell r="C185" t="str">
            <v>Saisir</v>
          </cell>
          <cell r="D185">
            <v>331</v>
          </cell>
          <cell r="E185">
            <v>21</v>
          </cell>
          <cell r="F185">
            <v>106</v>
          </cell>
          <cell r="G185">
            <v>89623</v>
          </cell>
          <cell r="H185" t="str">
            <v>TRANCHE 2013</v>
          </cell>
        </row>
        <row r="186">
          <cell r="B186" t="str">
            <v>9802U2051</v>
          </cell>
          <cell r="C186" t="str">
            <v>Saisir</v>
          </cell>
          <cell r="D186">
            <v>331</v>
          </cell>
          <cell r="E186">
            <v>64</v>
          </cell>
          <cell r="F186">
            <v>106</v>
          </cell>
          <cell r="G186">
            <v>77542</v>
          </cell>
          <cell r="H186" t="str">
            <v>TRANCHE 2013</v>
          </cell>
        </row>
        <row r="187">
          <cell r="B187" t="str">
            <v>9802U2051</v>
          </cell>
          <cell r="C187" t="str">
            <v>Saisir</v>
          </cell>
          <cell r="D187">
            <v>331</v>
          </cell>
          <cell r="E187">
            <v>60</v>
          </cell>
          <cell r="F187">
            <v>106</v>
          </cell>
          <cell r="G187">
            <v>57760</v>
          </cell>
          <cell r="H187" t="str">
            <v>TRANCHE 2013</v>
          </cell>
        </row>
        <row r="188">
          <cell r="B188" t="str">
            <v>9802U2055</v>
          </cell>
          <cell r="C188" t="str">
            <v>Saisir</v>
          </cell>
          <cell r="D188">
            <v>521</v>
          </cell>
          <cell r="E188">
            <v>21</v>
          </cell>
          <cell r="F188">
            <v>106</v>
          </cell>
          <cell r="G188">
            <v>90000</v>
          </cell>
          <cell r="H188" t="str">
            <v>Tranche 2013 - Intégralité de la subvention</v>
          </cell>
        </row>
        <row r="189">
          <cell r="B189" t="str">
            <v>9020TALU</v>
          </cell>
          <cell r="C189" t="str">
            <v>Saisir</v>
          </cell>
          <cell r="D189">
            <v>331</v>
          </cell>
          <cell r="E189">
            <v>21</v>
          </cell>
          <cell r="F189">
            <v>114</v>
          </cell>
          <cell r="G189">
            <v>29.7</v>
          </cell>
        </row>
        <row r="190">
          <cell r="B190" t="str">
            <v>9801U148</v>
          </cell>
          <cell r="C190" t="str">
            <v>Envoyer</v>
          </cell>
          <cell r="D190">
            <v>331</v>
          </cell>
          <cell r="E190">
            <v>60</v>
          </cell>
          <cell r="F190">
            <v>108</v>
          </cell>
          <cell r="G190">
            <v>-6000</v>
          </cell>
        </row>
        <row r="191">
          <cell r="B191" t="str">
            <v>9801U148</v>
          </cell>
          <cell r="C191" t="str">
            <v>Réception</v>
          </cell>
          <cell r="D191">
            <v>331</v>
          </cell>
          <cell r="E191">
            <v>21</v>
          </cell>
          <cell r="F191">
            <v>108</v>
          </cell>
          <cell r="G191">
            <v>6000</v>
          </cell>
        </row>
        <row r="192">
          <cell r="B192" t="str">
            <v>9030AD</v>
          </cell>
          <cell r="C192" t="str">
            <v>Saisir</v>
          </cell>
          <cell r="D192">
            <v>511</v>
          </cell>
          <cell r="E192">
            <v>21</v>
          </cell>
          <cell r="F192">
            <v>114</v>
          </cell>
          <cell r="G192">
            <v>46020.66</v>
          </cell>
          <cell r="H192" t="str">
            <v>avance sur tranche 2013</v>
          </cell>
        </row>
        <row r="193">
          <cell r="B193" t="str">
            <v>9802U167</v>
          </cell>
          <cell r="C193" t="str">
            <v>Saisir</v>
          </cell>
          <cell r="D193">
            <v>331</v>
          </cell>
          <cell r="E193">
            <v>21</v>
          </cell>
          <cell r="F193">
            <v>106</v>
          </cell>
          <cell r="G193">
            <v>20000</v>
          </cell>
          <cell r="H193" t="str">
            <v>Tranche 2013</v>
          </cell>
        </row>
        <row r="194">
          <cell r="B194" t="str">
            <v>9802U167</v>
          </cell>
          <cell r="C194" t="str">
            <v>Saisir</v>
          </cell>
          <cell r="D194">
            <v>331</v>
          </cell>
          <cell r="E194">
            <v>60</v>
          </cell>
          <cell r="F194">
            <v>106</v>
          </cell>
          <cell r="G194">
            <v>5500</v>
          </cell>
          <cell r="H194" t="str">
            <v>Tranche 2013</v>
          </cell>
        </row>
        <row r="195">
          <cell r="B195" t="str">
            <v>9030AD</v>
          </cell>
          <cell r="C195" t="str">
            <v>Saisir</v>
          </cell>
          <cell r="D195">
            <v>511</v>
          </cell>
          <cell r="E195">
            <v>21</v>
          </cell>
          <cell r="F195">
            <v>114</v>
          </cell>
          <cell r="G195">
            <v>-46020.66</v>
          </cell>
        </row>
        <row r="196">
          <cell r="B196" t="str">
            <v>9802U209</v>
          </cell>
          <cell r="C196" t="str">
            <v>Saisir</v>
          </cell>
          <cell r="D196">
            <v>12</v>
          </cell>
          <cell r="E196">
            <v>60</v>
          </cell>
          <cell r="F196">
            <v>106</v>
          </cell>
          <cell r="G196">
            <v>24237</v>
          </cell>
          <cell r="H196" t="str">
            <v>Tranche 2013</v>
          </cell>
        </row>
        <row r="197">
          <cell r="B197" t="str">
            <v>9801U148</v>
          </cell>
          <cell r="C197" t="str">
            <v>Saisir</v>
          </cell>
          <cell r="D197">
            <v>12</v>
          </cell>
          <cell r="E197">
            <v>60</v>
          </cell>
          <cell r="F197">
            <v>108</v>
          </cell>
          <cell r="G197">
            <v>500</v>
          </cell>
          <cell r="H197" t="str">
            <v>Tranche 2013 complément</v>
          </cell>
        </row>
        <row r="198">
          <cell r="B198" t="str">
            <v>9030AD</v>
          </cell>
          <cell r="C198" t="str">
            <v>Saisir</v>
          </cell>
          <cell r="D198">
            <v>511</v>
          </cell>
          <cell r="E198">
            <v>21</v>
          </cell>
          <cell r="F198">
            <v>114</v>
          </cell>
          <cell r="G198">
            <v>-46020.66</v>
          </cell>
          <cell r="H198" t="str">
            <v>avance tranche 2013 sur 2012</v>
          </cell>
        </row>
        <row r="199">
          <cell r="B199" t="str">
            <v>9030AD</v>
          </cell>
          <cell r="C199" t="str">
            <v>Saisir</v>
          </cell>
          <cell r="D199">
            <v>331</v>
          </cell>
          <cell r="E199">
            <v>21</v>
          </cell>
          <cell r="F199">
            <v>114</v>
          </cell>
          <cell r="G199">
            <v>64156.89</v>
          </cell>
          <cell r="H199" t="str">
            <v>avance/tranche 2013 pour commande 2012 4500024286</v>
          </cell>
        </row>
        <row r="200">
          <cell r="B200" t="str">
            <v>9030AD</v>
          </cell>
          <cell r="C200" t="str">
            <v>Saisir</v>
          </cell>
          <cell r="D200">
            <v>331</v>
          </cell>
          <cell r="E200">
            <v>21</v>
          </cell>
          <cell r="F200">
            <v>114</v>
          </cell>
          <cell r="G200">
            <v>-64156.89</v>
          </cell>
        </row>
        <row r="201">
          <cell r="B201" t="str">
            <v>9802U167</v>
          </cell>
          <cell r="C201" t="str">
            <v>Saisir</v>
          </cell>
          <cell r="D201">
            <v>331</v>
          </cell>
          <cell r="E201">
            <v>60</v>
          </cell>
          <cell r="F201">
            <v>106</v>
          </cell>
          <cell r="G201">
            <v>13611.5</v>
          </cell>
          <cell r="H201" t="str">
            <v>Tranche 2013 sans les FG</v>
          </cell>
        </row>
        <row r="202">
          <cell r="B202" t="str">
            <v>9802U221</v>
          </cell>
          <cell r="C202" t="str">
            <v>Saisir</v>
          </cell>
          <cell r="D202">
            <v>12</v>
          </cell>
          <cell r="E202">
            <v>64</v>
          </cell>
          <cell r="F202">
            <v>106</v>
          </cell>
          <cell r="G202">
            <v>33400</v>
          </cell>
          <cell r="H202" t="str">
            <v>Tranche 2013 - IGR</v>
          </cell>
        </row>
        <row r="203">
          <cell r="B203" t="str">
            <v>9802U221</v>
          </cell>
          <cell r="C203" t="str">
            <v>Saisir</v>
          </cell>
          <cell r="D203">
            <v>12</v>
          </cell>
          <cell r="E203">
            <v>60</v>
          </cell>
          <cell r="F203">
            <v>106</v>
          </cell>
          <cell r="G203">
            <v>58000</v>
          </cell>
          <cell r="H203" t="str">
            <v>Tranche 2013</v>
          </cell>
        </row>
        <row r="204">
          <cell r="B204" t="str">
            <v>9030AD</v>
          </cell>
          <cell r="C204" t="str">
            <v>Saisir</v>
          </cell>
          <cell r="D204">
            <v>331</v>
          </cell>
          <cell r="E204">
            <v>21</v>
          </cell>
          <cell r="F204">
            <v>114</v>
          </cell>
          <cell r="G204">
            <v>-64156.89</v>
          </cell>
          <cell r="H204" t="str">
            <v>avance/tranche 2013 cde 2012 4500024286</v>
          </cell>
        </row>
        <row r="205">
          <cell r="B205" t="str">
            <v>9040AD</v>
          </cell>
          <cell r="C205" t="str">
            <v>Saisir</v>
          </cell>
          <cell r="D205" t="str">
            <v>NA</v>
          </cell>
          <cell r="E205">
            <v>60</v>
          </cell>
          <cell r="F205">
            <v>114</v>
          </cell>
          <cell r="G205">
            <v>70000</v>
          </cell>
          <cell r="H205" t="str">
            <v>avance sur report</v>
          </cell>
        </row>
        <row r="206">
          <cell r="B206" t="str">
            <v>9040AD</v>
          </cell>
          <cell r="C206" t="str">
            <v>Saisir</v>
          </cell>
          <cell r="D206" t="str">
            <v>NA</v>
          </cell>
          <cell r="E206">
            <v>21</v>
          </cell>
          <cell r="F206">
            <v>114</v>
          </cell>
          <cell r="G206">
            <v>270000</v>
          </cell>
          <cell r="H206" t="str">
            <v>avance sur report</v>
          </cell>
        </row>
        <row r="207">
          <cell r="B207" t="str">
            <v>9040AD</v>
          </cell>
          <cell r="C207" t="str">
            <v>Saisir</v>
          </cell>
          <cell r="D207" t="str">
            <v>NA</v>
          </cell>
          <cell r="E207">
            <v>21</v>
          </cell>
          <cell r="F207">
            <v>114</v>
          </cell>
          <cell r="G207">
            <v>300000</v>
          </cell>
          <cell r="H207" t="str">
            <v>avance sur report 2012 &gt;&gt; 2013</v>
          </cell>
        </row>
        <row r="208">
          <cell r="B208" t="str">
            <v>9040AD</v>
          </cell>
          <cell r="C208" t="str">
            <v>Saisir</v>
          </cell>
          <cell r="D208" t="str">
            <v>NA</v>
          </cell>
          <cell r="E208">
            <v>21</v>
          </cell>
          <cell r="F208">
            <v>114</v>
          </cell>
          <cell r="G208">
            <v>300000</v>
          </cell>
          <cell r="H208" t="str">
            <v>avance sur report n°2 2012&gt;&gt;&gt;2013</v>
          </cell>
        </row>
        <row r="209">
          <cell r="B209" t="str">
            <v>9802U160</v>
          </cell>
          <cell r="C209" t="str">
            <v>Envoyer</v>
          </cell>
          <cell r="D209">
            <v>331</v>
          </cell>
          <cell r="E209">
            <v>60</v>
          </cell>
          <cell r="F209">
            <v>106</v>
          </cell>
          <cell r="G209">
            <v>-2714.4</v>
          </cell>
          <cell r="H209" t="str">
            <v>D par mail Patricia du 25/01/13</v>
          </cell>
        </row>
        <row r="210">
          <cell r="B210" t="str">
            <v>9802U160</v>
          </cell>
          <cell r="C210" t="str">
            <v>Réception</v>
          </cell>
          <cell r="D210">
            <v>331</v>
          </cell>
          <cell r="E210">
            <v>21</v>
          </cell>
          <cell r="F210">
            <v>106</v>
          </cell>
          <cell r="G210">
            <v>2714.4</v>
          </cell>
          <cell r="H210" t="str">
            <v>D par mail Patricia du 25/01/13</v>
          </cell>
        </row>
        <row r="211">
          <cell r="B211" t="str">
            <v>9802U160</v>
          </cell>
          <cell r="C211" t="str">
            <v>Envoyer</v>
          </cell>
          <cell r="D211">
            <v>331</v>
          </cell>
          <cell r="E211">
            <v>60</v>
          </cell>
          <cell r="F211">
            <v>106</v>
          </cell>
          <cell r="G211">
            <v>-1085.76</v>
          </cell>
          <cell r="H211" t="str">
            <v>D par mail Patricia du 25/01/13</v>
          </cell>
        </row>
        <row r="212">
          <cell r="B212" t="str">
            <v>9802U160</v>
          </cell>
          <cell r="C212" t="str">
            <v>Réception</v>
          </cell>
          <cell r="D212">
            <v>331</v>
          </cell>
          <cell r="E212">
            <v>21</v>
          </cell>
          <cell r="F212">
            <v>106</v>
          </cell>
          <cell r="G212">
            <v>1085.76</v>
          </cell>
          <cell r="H212" t="str">
            <v>D par mail Patricia du 25/01/13</v>
          </cell>
        </row>
        <row r="213">
          <cell r="B213" t="str">
            <v>9802U203</v>
          </cell>
          <cell r="C213" t="str">
            <v>Saisir</v>
          </cell>
          <cell r="D213">
            <v>521</v>
          </cell>
          <cell r="E213">
            <v>21</v>
          </cell>
          <cell r="F213">
            <v>106</v>
          </cell>
          <cell r="G213">
            <v>50000</v>
          </cell>
          <cell r="H213" t="str">
            <v>Tranche 2013 - Totalité de la subvention</v>
          </cell>
        </row>
        <row r="214">
          <cell r="B214" t="str">
            <v>9150IN</v>
          </cell>
          <cell r="C214" t="str">
            <v>Saisir</v>
          </cell>
          <cell r="D214">
            <v>22</v>
          </cell>
          <cell r="E214">
            <v>60</v>
          </cell>
          <cell r="F214">
            <v>106</v>
          </cell>
          <cell r="G214">
            <v>29430.83</v>
          </cell>
          <cell r="H214" t="str">
            <v>Intégralité du reste à dépenser sur FEDER &amp; CR PAC</v>
          </cell>
        </row>
        <row r="215">
          <cell r="B215" t="str">
            <v>9150IN</v>
          </cell>
          <cell r="C215" t="str">
            <v>Saisir</v>
          </cell>
          <cell r="D215">
            <v>22</v>
          </cell>
          <cell r="E215">
            <v>64</v>
          </cell>
          <cell r="F215">
            <v>106</v>
          </cell>
          <cell r="G215">
            <v>32998.36</v>
          </cell>
          <cell r="H215" t="str">
            <v>Intégralité du reste à dépenser sur FEDER &amp; CR PAC</v>
          </cell>
        </row>
        <row r="216">
          <cell r="B216" t="str">
            <v>9150IN</v>
          </cell>
          <cell r="C216" t="str">
            <v>Saisir</v>
          </cell>
          <cell r="D216">
            <v>525</v>
          </cell>
          <cell r="E216">
            <v>21</v>
          </cell>
          <cell r="F216">
            <v>106</v>
          </cell>
          <cell r="G216">
            <v>12047.75</v>
          </cell>
          <cell r="H216" t="str">
            <v>Intégralité du reste à dépenser sur FEDER &amp; CR PAC</v>
          </cell>
        </row>
        <row r="217">
          <cell r="B217" t="str">
            <v>9802U209</v>
          </cell>
          <cell r="C217" t="str">
            <v>Saisir</v>
          </cell>
          <cell r="D217">
            <v>231</v>
          </cell>
          <cell r="E217">
            <v>64</v>
          </cell>
          <cell r="F217">
            <v>106</v>
          </cell>
          <cell r="G217">
            <v>7000</v>
          </cell>
          <cell r="H217" t="str">
            <v>Tranche 2013</v>
          </cell>
        </row>
        <row r="218">
          <cell r="B218" t="str">
            <v>9380AD</v>
          </cell>
          <cell r="C218" t="str">
            <v>Saisir</v>
          </cell>
          <cell r="D218">
            <v>12</v>
          </cell>
          <cell r="E218">
            <v>60</v>
          </cell>
          <cell r="F218">
            <v>1012</v>
          </cell>
          <cell r="G218">
            <v>6000</v>
          </cell>
          <cell r="H218" t="str">
            <v>Oubli tranche 2013</v>
          </cell>
        </row>
        <row r="219">
          <cell r="B219" t="str">
            <v>9470TE</v>
          </cell>
          <cell r="C219" t="str">
            <v>Saisir</v>
          </cell>
          <cell r="D219">
            <v>231</v>
          </cell>
          <cell r="E219">
            <v>60</v>
          </cell>
          <cell r="F219" t="str">
            <v>NA</v>
          </cell>
          <cell r="G219">
            <v>22293.25</v>
          </cell>
          <cell r="H219" t="str">
            <v>Report 2012/2013</v>
          </cell>
        </row>
        <row r="220">
          <cell r="B220" t="str">
            <v>9470TE</v>
          </cell>
          <cell r="C220" t="str">
            <v>Saisir</v>
          </cell>
          <cell r="D220">
            <v>211</v>
          </cell>
          <cell r="E220">
            <v>60</v>
          </cell>
          <cell r="F220" t="str">
            <v>NA</v>
          </cell>
          <cell r="G220">
            <v>50000</v>
          </cell>
          <cell r="H220" t="str">
            <v>Avance sur report 2012/2013 en attente fin des rég</v>
          </cell>
        </row>
        <row r="221">
          <cell r="B221" t="str">
            <v>9801U134</v>
          </cell>
          <cell r="C221" t="str">
            <v>Saisir</v>
          </cell>
          <cell r="D221">
            <v>331</v>
          </cell>
          <cell r="E221">
            <v>60</v>
          </cell>
          <cell r="F221">
            <v>106</v>
          </cell>
          <cell r="G221">
            <v>17756.650000000001</v>
          </cell>
          <cell r="H221" t="str">
            <v>Report 2012 / 2013</v>
          </cell>
        </row>
        <row r="222">
          <cell r="B222" t="str">
            <v>9802U219</v>
          </cell>
          <cell r="C222" t="str">
            <v>Envoyer</v>
          </cell>
          <cell r="D222">
            <v>331</v>
          </cell>
          <cell r="E222">
            <v>60</v>
          </cell>
          <cell r="F222">
            <v>106</v>
          </cell>
          <cell r="G222">
            <v>-2000</v>
          </cell>
          <cell r="H222" t="str">
            <v>virement achat ordi immo 600€</v>
          </cell>
        </row>
        <row r="223">
          <cell r="B223" t="str">
            <v>9802U219</v>
          </cell>
          <cell r="C223" t="str">
            <v>Réception</v>
          </cell>
          <cell r="D223">
            <v>331</v>
          </cell>
          <cell r="E223">
            <v>21</v>
          </cell>
          <cell r="F223">
            <v>106</v>
          </cell>
          <cell r="G223">
            <v>2000</v>
          </cell>
          <cell r="H223" t="str">
            <v>virement achat ordi immo 600€</v>
          </cell>
        </row>
        <row r="224">
          <cell r="B224" t="str">
            <v>9801U134</v>
          </cell>
          <cell r="C224" t="str">
            <v>Saisir</v>
          </cell>
          <cell r="D224">
            <v>331</v>
          </cell>
          <cell r="E224">
            <v>21</v>
          </cell>
          <cell r="F224">
            <v>106</v>
          </cell>
          <cell r="G224">
            <v>18692.05</v>
          </cell>
          <cell r="H224" t="str">
            <v>Report 2012 / 2013</v>
          </cell>
        </row>
        <row r="225">
          <cell r="B225" t="str">
            <v>9801U148</v>
          </cell>
          <cell r="C225" t="str">
            <v>Saisir</v>
          </cell>
          <cell r="D225">
            <v>512</v>
          </cell>
          <cell r="E225">
            <v>21</v>
          </cell>
          <cell r="F225">
            <v>108</v>
          </cell>
          <cell r="G225">
            <v>4000</v>
          </cell>
          <cell r="H225" t="str">
            <v>Avance sur report 2012/2013, part prise sur le 60</v>
          </cell>
        </row>
        <row r="226">
          <cell r="B226" t="str">
            <v>9801U148</v>
          </cell>
          <cell r="C226" t="str">
            <v>Saisir</v>
          </cell>
          <cell r="D226">
            <v>512</v>
          </cell>
          <cell r="E226">
            <v>21</v>
          </cell>
          <cell r="F226">
            <v>108</v>
          </cell>
          <cell r="G226">
            <v>-4000</v>
          </cell>
          <cell r="H226" t="str">
            <v>Remplacé par un virement du 60 vers 21 en 2012</v>
          </cell>
        </row>
        <row r="227">
          <cell r="B227" t="str">
            <v>9801U148</v>
          </cell>
          <cell r="C227" t="str">
            <v>Saisir</v>
          </cell>
          <cell r="D227">
            <v>12</v>
          </cell>
          <cell r="E227">
            <v>60</v>
          </cell>
          <cell r="F227">
            <v>108</v>
          </cell>
          <cell r="G227">
            <v>5000</v>
          </cell>
          <cell r="H227" t="str">
            <v>avance sur report</v>
          </cell>
        </row>
        <row r="228">
          <cell r="B228" t="str">
            <v>9801U148</v>
          </cell>
          <cell r="C228" t="str">
            <v>Saisir</v>
          </cell>
          <cell r="D228">
            <v>12</v>
          </cell>
          <cell r="E228">
            <v>60</v>
          </cell>
          <cell r="F228">
            <v>108</v>
          </cell>
          <cell r="G228">
            <v>4577.55</v>
          </cell>
          <cell r="H228" t="str">
            <v>Report 2012 / 2013</v>
          </cell>
        </row>
        <row r="229">
          <cell r="B229" t="str">
            <v>9801U148</v>
          </cell>
          <cell r="C229" t="str">
            <v>Saisir</v>
          </cell>
          <cell r="D229">
            <v>12</v>
          </cell>
          <cell r="E229">
            <v>64</v>
          </cell>
          <cell r="F229">
            <v>108</v>
          </cell>
          <cell r="G229">
            <v>25891.48</v>
          </cell>
          <cell r="H229" t="str">
            <v>Report 2012 / 2013</v>
          </cell>
        </row>
        <row r="230">
          <cell r="B230" t="str">
            <v>9801U148</v>
          </cell>
          <cell r="C230" t="str">
            <v>Saisir</v>
          </cell>
          <cell r="D230">
            <v>512</v>
          </cell>
          <cell r="E230">
            <v>21</v>
          </cell>
          <cell r="F230">
            <v>108</v>
          </cell>
          <cell r="G230">
            <v>5476.26</v>
          </cell>
          <cell r="H230" t="str">
            <v>Report 2012 / 2013</v>
          </cell>
        </row>
        <row r="231">
          <cell r="B231" t="str">
            <v>9801U148</v>
          </cell>
          <cell r="C231" t="str">
            <v>Saisir</v>
          </cell>
          <cell r="D231">
            <v>331</v>
          </cell>
          <cell r="E231">
            <v>21</v>
          </cell>
          <cell r="F231">
            <v>108</v>
          </cell>
          <cell r="G231">
            <v>4166</v>
          </cell>
          <cell r="H231" t="str">
            <v>Report 2012</v>
          </cell>
        </row>
        <row r="232">
          <cell r="B232" t="str">
            <v>9802U209</v>
          </cell>
          <cell r="C232" t="str">
            <v>Saisir</v>
          </cell>
          <cell r="D232">
            <v>231</v>
          </cell>
          <cell r="E232">
            <v>64</v>
          </cell>
          <cell r="F232">
            <v>106</v>
          </cell>
          <cell r="G232">
            <v>7000</v>
          </cell>
          <cell r="H232" t="str">
            <v>Tranche 2013 Totalité de la subvention</v>
          </cell>
        </row>
        <row r="233">
          <cell r="B233" t="str">
            <v>9801U148</v>
          </cell>
          <cell r="C233" t="str">
            <v>Saisir</v>
          </cell>
          <cell r="D233">
            <v>331</v>
          </cell>
          <cell r="E233">
            <v>60</v>
          </cell>
          <cell r="F233">
            <v>108</v>
          </cell>
          <cell r="G233">
            <v>7728.74</v>
          </cell>
          <cell r="H233" t="str">
            <v>Report 2012</v>
          </cell>
        </row>
        <row r="234">
          <cell r="B234" t="str">
            <v>9802U160</v>
          </cell>
          <cell r="C234" t="str">
            <v>Envoyer</v>
          </cell>
          <cell r="D234">
            <v>521</v>
          </cell>
          <cell r="E234">
            <v>21</v>
          </cell>
          <cell r="F234">
            <v>106</v>
          </cell>
          <cell r="G234">
            <v>-28000</v>
          </cell>
          <cell r="H234" t="str">
            <v>Besoin achats componsantes équipement</v>
          </cell>
        </row>
        <row r="235">
          <cell r="B235" t="str">
            <v>9802U160</v>
          </cell>
          <cell r="C235" t="str">
            <v>Réception</v>
          </cell>
          <cell r="D235">
            <v>211</v>
          </cell>
          <cell r="E235">
            <v>60</v>
          </cell>
          <cell r="F235">
            <v>106</v>
          </cell>
          <cell r="G235">
            <v>28000</v>
          </cell>
          <cell r="H235" t="str">
            <v>Besoin achats componsantes équipement</v>
          </cell>
        </row>
        <row r="236">
          <cell r="B236" t="str">
            <v>9802CERI</v>
          </cell>
          <cell r="C236" t="str">
            <v>Saisir</v>
          </cell>
          <cell r="D236">
            <v>525</v>
          </cell>
          <cell r="E236">
            <v>21</v>
          </cell>
          <cell r="F236">
            <v>106</v>
          </cell>
          <cell r="G236">
            <v>1591000</v>
          </cell>
          <cell r="H236" t="str">
            <v>Ouverture complé pour assurer la créat° marché</v>
          </cell>
        </row>
        <row r="237">
          <cell r="B237" t="str">
            <v>9802E402</v>
          </cell>
          <cell r="C237" t="str">
            <v>Saisir</v>
          </cell>
          <cell r="D237">
            <v>12</v>
          </cell>
          <cell r="E237">
            <v>60</v>
          </cell>
          <cell r="F237">
            <v>111</v>
          </cell>
          <cell r="G237">
            <v>2323.9</v>
          </cell>
          <cell r="H237" t="str">
            <v>Report 2012</v>
          </cell>
        </row>
        <row r="238">
          <cell r="B238" t="str">
            <v>9802E402</v>
          </cell>
          <cell r="C238" t="str">
            <v>Saisir</v>
          </cell>
          <cell r="D238">
            <v>12</v>
          </cell>
          <cell r="E238">
            <v>60</v>
          </cell>
          <cell r="F238">
            <v>111</v>
          </cell>
          <cell r="G238">
            <v>1762.4</v>
          </cell>
          <cell r="H238" t="str">
            <v>Report 2012</v>
          </cell>
        </row>
        <row r="239">
          <cell r="B239" t="str">
            <v>9802U167</v>
          </cell>
          <cell r="C239" t="str">
            <v>Saisir</v>
          </cell>
          <cell r="D239">
            <v>526</v>
          </cell>
          <cell r="E239">
            <v>21</v>
          </cell>
          <cell r="F239">
            <v>106</v>
          </cell>
          <cell r="G239">
            <v>59200</v>
          </cell>
          <cell r="H239" t="str">
            <v>Tranche 2013 Totalité de la ligne</v>
          </cell>
        </row>
        <row r="240">
          <cell r="B240" t="str">
            <v>9802U2129</v>
          </cell>
          <cell r="C240" t="str">
            <v>Saisir</v>
          </cell>
          <cell r="D240">
            <v>23</v>
          </cell>
          <cell r="E240">
            <v>60</v>
          </cell>
          <cell r="F240">
            <v>106</v>
          </cell>
          <cell r="G240">
            <v>22000</v>
          </cell>
          <cell r="H240" t="str">
            <v>Totalité de la subvention</v>
          </cell>
        </row>
        <row r="241">
          <cell r="B241" t="str">
            <v>9802U208</v>
          </cell>
          <cell r="C241" t="str">
            <v>Envoyer</v>
          </cell>
          <cell r="D241">
            <v>331</v>
          </cell>
          <cell r="E241">
            <v>60</v>
          </cell>
          <cell r="F241">
            <v>106</v>
          </cell>
          <cell r="G241">
            <v>-1400</v>
          </cell>
          <cell r="H241" t="str">
            <v>virement achat ordi immo 600€</v>
          </cell>
        </row>
        <row r="242">
          <cell r="B242" t="str">
            <v>9802U208</v>
          </cell>
          <cell r="C242" t="str">
            <v>Réception</v>
          </cell>
          <cell r="D242">
            <v>331</v>
          </cell>
          <cell r="E242">
            <v>21</v>
          </cell>
          <cell r="F242">
            <v>106</v>
          </cell>
          <cell r="G242">
            <v>1400</v>
          </cell>
          <cell r="H242" t="str">
            <v>virement achat ordi immo 600€</v>
          </cell>
        </row>
        <row r="243">
          <cell r="B243" t="str">
            <v>9802GENO</v>
          </cell>
          <cell r="C243" t="str">
            <v>Saisir</v>
          </cell>
          <cell r="D243">
            <v>332</v>
          </cell>
          <cell r="E243">
            <v>64</v>
          </cell>
          <cell r="F243">
            <v>106</v>
          </cell>
          <cell r="G243">
            <v>14000</v>
          </cell>
        </row>
        <row r="244">
          <cell r="B244" t="str">
            <v>9802GENO</v>
          </cell>
          <cell r="C244" t="str">
            <v>Saisir</v>
          </cell>
          <cell r="D244">
            <v>332</v>
          </cell>
          <cell r="E244">
            <v>60</v>
          </cell>
          <cell r="F244">
            <v>106</v>
          </cell>
          <cell r="G244">
            <v>6000</v>
          </cell>
        </row>
        <row r="245">
          <cell r="B245" t="str">
            <v>9802U160</v>
          </cell>
          <cell r="C245" t="str">
            <v>Saisir</v>
          </cell>
          <cell r="D245">
            <v>331</v>
          </cell>
          <cell r="E245">
            <v>60</v>
          </cell>
          <cell r="F245">
            <v>106</v>
          </cell>
          <cell r="G245">
            <v>112316.88</v>
          </cell>
          <cell r="H245" t="str">
            <v>Besoin pour marché Sté PROTEUS Presta de svces</v>
          </cell>
        </row>
        <row r="246">
          <cell r="B246" t="str">
            <v>9802U160</v>
          </cell>
          <cell r="C246" t="str">
            <v>Saisir</v>
          </cell>
          <cell r="D246">
            <v>331</v>
          </cell>
          <cell r="E246">
            <v>60</v>
          </cell>
          <cell r="F246">
            <v>106</v>
          </cell>
          <cell r="G246">
            <v>5000</v>
          </cell>
          <cell r="H246" t="str">
            <v>Avance sur report 2012/2013</v>
          </cell>
        </row>
        <row r="247">
          <cell r="B247" t="str">
            <v>9802U160</v>
          </cell>
          <cell r="C247" t="str">
            <v>Saisir</v>
          </cell>
          <cell r="D247">
            <v>526</v>
          </cell>
          <cell r="E247">
            <v>21</v>
          </cell>
          <cell r="F247">
            <v>106</v>
          </cell>
          <cell r="G247">
            <v>60000</v>
          </cell>
          <cell r="H247" t="str">
            <v>Avance sur report 2012 / 2013</v>
          </cell>
        </row>
        <row r="248">
          <cell r="B248" t="str">
            <v>9802U160</v>
          </cell>
          <cell r="C248" t="str">
            <v>Saisir</v>
          </cell>
          <cell r="D248">
            <v>331</v>
          </cell>
          <cell r="E248">
            <v>60</v>
          </cell>
          <cell r="F248">
            <v>106</v>
          </cell>
          <cell r="G248">
            <v>6000</v>
          </cell>
          <cell r="H248" t="str">
            <v>Avance sur report 2012 / 2013 Pris sur le solde 64</v>
          </cell>
        </row>
        <row r="249">
          <cell r="B249" t="str">
            <v>9802U160</v>
          </cell>
          <cell r="C249" t="str">
            <v>Saisir</v>
          </cell>
          <cell r="D249">
            <v>331</v>
          </cell>
          <cell r="E249">
            <v>60</v>
          </cell>
          <cell r="F249">
            <v>106</v>
          </cell>
          <cell r="G249">
            <v>52365.599999999999</v>
          </cell>
          <cell r="H249" t="str">
            <v>Report 2012 / 2013</v>
          </cell>
        </row>
        <row r="250">
          <cell r="B250" t="str">
            <v>9802U160</v>
          </cell>
          <cell r="C250" t="str">
            <v>Saisir</v>
          </cell>
          <cell r="D250">
            <v>331</v>
          </cell>
          <cell r="E250">
            <v>21</v>
          </cell>
          <cell r="F250">
            <v>106</v>
          </cell>
          <cell r="G250">
            <v>2265.67</v>
          </cell>
          <cell r="H250" t="str">
            <v>Report 2012 / 2013</v>
          </cell>
        </row>
        <row r="251">
          <cell r="B251" t="str">
            <v>9802U160</v>
          </cell>
          <cell r="C251" t="str">
            <v>Saisir</v>
          </cell>
          <cell r="D251">
            <v>331</v>
          </cell>
          <cell r="E251">
            <v>60</v>
          </cell>
          <cell r="F251">
            <v>106</v>
          </cell>
          <cell r="G251">
            <v>56217.95</v>
          </cell>
          <cell r="H251" t="str">
            <v>Report 2012 /2013</v>
          </cell>
        </row>
        <row r="252">
          <cell r="B252" t="str">
            <v>9802U160</v>
          </cell>
          <cell r="C252" t="str">
            <v>Saisir</v>
          </cell>
          <cell r="D252">
            <v>331</v>
          </cell>
          <cell r="E252">
            <v>64</v>
          </cell>
          <cell r="F252">
            <v>106</v>
          </cell>
          <cell r="G252">
            <v>10104.26</v>
          </cell>
          <cell r="H252" t="str">
            <v>Report 2012 /2013</v>
          </cell>
        </row>
        <row r="253">
          <cell r="B253" t="str">
            <v>9802U160</v>
          </cell>
          <cell r="C253" t="str">
            <v>Saisir</v>
          </cell>
          <cell r="D253">
            <v>331</v>
          </cell>
          <cell r="E253">
            <v>60</v>
          </cell>
          <cell r="F253">
            <v>106</v>
          </cell>
          <cell r="G253">
            <v>181.81</v>
          </cell>
          <cell r="H253" t="str">
            <v>Solde du report 2012 / 2013</v>
          </cell>
        </row>
        <row r="254">
          <cell r="B254" t="str">
            <v>9802U160</v>
          </cell>
          <cell r="C254" t="str">
            <v>Saisir</v>
          </cell>
          <cell r="D254">
            <v>331</v>
          </cell>
          <cell r="E254">
            <v>64</v>
          </cell>
          <cell r="F254">
            <v>106</v>
          </cell>
          <cell r="G254">
            <v>2940.32</v>
          </cell>
          <cell r="H254" t="str">
            <v>Report 2012 / 2013</v>
          </cell>
        </row>
        <row r="255">
          <cell r="B255" t="str">
            <v>9802U160</v>
          </cell>
          <cell r="C255" t="str">
            <v>Saisir</v>
          </cell>
          <cell r="D255">
            <v>331</v>
          </cell>
          <cell r="E255">
            <v>60</v>
          </cell>
          <cell r="F255">
            <v>106</v>
          </cell>
          <cell r="G255">
            <v>7657.55</v>
          </cell>
          <cell r="H255" t="str">
            <v>Report 2012 + reste à ouvrir 2013</v>
          </cell>
        </row>
        <row r="256">
          <cell r="B256" t="str">
            <v>9802U160</v>
          </cell>
          <cell r="C256" t="str">
            <v>Saisir</v>
          </cell>
          <cell r="D256">
            <v>331</v>
          </cell>
          <cell r="E256">
            <v>60</v>
          </cell>
          <cell r="F256">
            <v>106</v>
          </cell>
          <cell r="G256">
            <v>-3112.05</v>
          </cell>
          <cell r="H256" t="str">
            <v>Réduction tranche 2013 trop ouvert en 2012</v>
          </cell>
        </row>
        <row r="257">
          <cell r="B257" t="str">
            <v>9802U160</v>
          </cell>
          <cell r="C257" t="str">
            <v>Saisir</v>
          </cell>
          <cell r="D257">
            <v>331</v>
          </cell>
          <cell r="E257">
            <v>60</v>
          </cell>
          <cell r="F257">
            <v>106</v>
          </cell>
          <cell r="G257">
            <v>688.59</v>
          </cell>
          <cell r="H257" t="str">
            <v>Solde du report de 2012 / 2013</v>
          </cell>
        </row>
        <row r="258">
          <cell r="B258" t="str">
            <v>9802U212</v>
          </cell>
          <cell r="C258" t="str">
            <v>Envoyer</v>
          </cell>
          <cell r="D258">
            <v>231</v>
          </cell>
          <cell r="E258">
            <v>60</v>
          </cell>
          <cell r="F258">
            <v>106</v>
          </cell>
          <cell r="G258">
            <v>-1135</v>
          </cell>
          <cell r="H258" t="str">
            <v>Erreur de centre financier</v>
          </cell>
        </row>
        <row r="259">
          <cell r="B259" t="str">
            <v>9802U212</v>
          </cell>
          <cell r="C259" t="str">
            <v>Envoyer</v>
          </cell>
          <cell r="D259">
            <v>231</v>
          </cell>
          <cell r="E259">
            <v>64</v>
          </cell>
          <cell r="F259">
            <v>106</v>
          </cell>
          <cell r="G259">
            <v>-28866.720000000001</v>
          </cell>
          <cell r="H259" t="str">
            <v>Erreur de centre financier</v>
          </cell>
        </row>
        <row r="260">
          <cell r="B260" t="str">
            <v>9802U2124</v>
          </cell>
          <cell r="C260" t="str">
            <v>Réception</v>
          </cell>
          <cell r="D260">
            <v>231</v>
          </cell>
          <cell r="E260">
            <v>60</v>
          </cell>
          <cell r="F260">
            <v>106</v>
          </cell>
          <cell r="G260">
            <v>1135</v>
          </cell>
          <cell r="H260" t="str">
            <v>Tranche 2013</v>
          </cell>
        </row>
        <row r="261">
          <cell r="B261" t="str">
            <v>9802U2124</v>
          </cell>
          <cell r="C261" t="str">
            <v>Réception</v>
          </cell>
          <cell r="D261">
            <v>231</v>
          </cell>
          <cell r="E261">
            <v>64</v>
          </cell>
          <cell r="F261">
            <v>106</v>
          </cell>
          <cell r="G261">
            <v>28866.720000000001</v>
          </cell>
          <cell r="H261" t="str">
            <v>Tranche 2013</v>
          </cell>
        </row>
        <row r="262">
          <cell r="B262" t="str">
            <v>9802U160</v>
          </cell>
          <cell r="C262" t="str">
            <v>Saisir</v>
          </cell>
          <cell r="D262">
            <v>331</v>
          </cell>
          <cell r="E262">
            <v>60</v>
          </cell>
          <cell r="F262">
            <v>106</v>
          </cell>
          <cell r="G262">
            <v>78.650000000000006</v>
          </cell>
          <cell r="H262" t="str">
            <v>Report 2012</v>
          </cell>
        </row>
        <row r="263">
          <cell r="B263" t="str">
            <v>9802U209</v>
          </cell>
          <cell r="C263" t="str">
            <v>Saisir</v>
          </cell>
          <cell r="D263">
            <v>332</v>
          </cell>
          <cell r="E263">
            <v>64</v>
          </cell>
          <cell r="F263">
            <v>106</v>
          </cell>
          <cell r="G263">
            <v>32000</v>
          </cell>
          <cell r="H263" t="str">
            <v>TRANCHE 2013 EMBAUCHE NICOLAS SAEZ</v>
          </cell>
        </row>
        <row r="264">
          <cell r="B264" t="str">
            <v>9802U209</v>
          </cell>
          <cell r="C264" t="str">
            <v>Saisir</v>
          </cell>
          <cell r="D264">
            <v>332</v>
          </cell>
          <cell r="E264">
            <v>60</v>
          </cell>
          <cell r="F264">
            <v>106</v>
          </cell>
          <cell r="G264">
            <v>8000</v>
          </cell>
          <cell r="H264" t="str">
            <v>TRANCHE 2013</v>
          </cell>
        </row>
        <row r="265">
          <cell r="B265" t="str">
            <v>9802U209</v>
          </cell>
          <cell r="C265" t="str">
            <v>Saisir</v>
          </cell>
          <cell r="D265">
            <v>332</v>
          </cell>
          <cell r="E265">
            <v>60</v>
          </cell>
          <cell r="F265">
            <v>106</v>
          </cell>
          <cell r="G265">
            <v>7500</v>
          </cell>
          <cell r="H265" t="str">
            <v>TRANCHE 2013</v>
          </cell>
        </row>
        <row r="266">
          <cell r="B266" t="str">
            <v>9802U160</v>
          </cell>
          <cell r="C266" t="str">
            <v>Saisir</v>
          </cell>
          <cell r="D266">
            <v>331</v>
          </cell>
          <cell r="E266">
            <v>64</v>
          </cell>
          <cell r="F266">
            <v>106</v>
          </cell>
          <cell r="G266">
            <v>727.63</v>
          </cell>
          <cell r="H266" t="str">
            <v>Report 2012</v>
          </cell>
        </row>
        <row r="267">
          <cell r="B267" t="str">
            <v>9802U160</v>
          </cell>
          <cell r="C267" t="str">
            <v>Saisir</v>
          </cell>
          <cell r="D267">
            <v>332</v>
          </cell>
          <cell r="E267">
            <v>64</v>
          </cell>
          <cell r="F267">
            <v>106</v>
          </cell>
          <cell r="G267">
            <v>2717.55</v>
          </cell>
          <cell r="H267" t="str">
            <v>Report 2012</v>
          </cell>
        </row>
        <row r="268">
          <cell r="B268" t="str">
            <v>9802U160</v>
          </cell>
          <cell r="C268" t="str">
            <v>Saisir</v>
          </cell>
          <cell r="D268">
            <v>332</v>
          </cell>
          <cell r="E268">
            <v>21</v>
          </cell>
          <cell r="F268">
            <v>106</v>
          </cell>
          <cell r="G268">
            <v>1700</v>
          </cell>
          <cell r="H268" t="str">
            <v>Solde du report 2012</v>
          </cell>
        </row>
        <row r="269">
          <cell r="B269" t="str">
            <v>9802U160</v>
          </cell>
          <cell r="C269" t="str">
            <v>Saisir</v>
          </cell>
          <cell r="D269">
            <v>331</v>
          </cell>
          <cell r="E269">
            <v>60</v>
          </cell>
          <cell r="F269">
            <v>106</v>
          </cell>
          <cell r="G269">
            <v>12013.04</v>
          </cell>
          <cell r="H269" t="str">
            <v>Report 2012</v>
          </cell>
        </row>
        <row r="270">
          <cell r="B270" t="str">
            <v>9802U160</v>
          </cell>
          <cell r="C270" t="str">
            <v>Saisir</v>
          </cell>
          <cell r="D270">
            <v>331</v>
          </cell>
          <cell r="E270">
            <v>64</v>
          </cell>
          <cell r="F270">
            <v>106</v>
          </cell>
          <cell r="G270">
            <v>16998</v>
          </cell>
          <cell r="H270" t="str">
            <v>Report 2012</v>
          </cell>
        </row>
        <row r="271">
          <cell r="B271" t="str">
            <v>9802U160</v>
          </cell>
          <cell r="C271" t="str">
            <v>Saisir</v>
          </cell>
          <cell r="D271">
            <v>23</v>
          </cell>
          <cell r="E271">
            <v>60</v>
          </cell>
          <cell r="F271">
            <v>106</v>
          </cell>
          <cell r="G271">
            <v>29908.720000000001</v>
          </cell>
          <cell r="H271" t="str">
            <v>Report 2012</v>
          </cell>
        </row>
        <row r="272">
          <cell r="B272" t="str">
            <v>9802U160</v>
          </cell>
          <cell r="C272" t="str">
            <v>Saisir</v>
          </cell>
          <cell r="D272">
            <v>23</v>
          </cell>
          <cell r="E272">
            <v>64</v>
          </cell>
          <cell r="F272">
            <v>106</v>
          </cell>
          <cell r="G272">
            <v>16281.78</v>
          </cell>
          <cell r="H272" t="str">
            <v>Report 2012</v>
          </cell>
        </row>
        <row r="273">
          <cell r="B273" t="str">
            <v>9802U160</v>
          </cell>
          <cell r="C273" t="str">
            <v>Saisir</v>
          </cell>
          <cell r="D273">
            <v>331</v>
          </cell>
          <cell r="E273">
            <v>60</v>
          </cell>
          <cell r="F273">
            <v>106</v>
          </cell>
          <cell r="G273">
            <v>120.34</v>
          </cell>
          <cell r="H273" t="str">
            <v>Oubli sur tranche 2013</v>
          </cell>
        </row>
        <row r="274">
          <cell r="B274" t="str">
            <v>9802U160</v>
          </cell>
          <cell r="C274" t="str">
            <v>Saisir</v>
          </cell>
          <cell r="D274">
            <v>331</v>
          </cell>
          <cell r="E274">
            <v>60</v>
          </cell>
          <cell r="F274">
            <v>106</v>
          </cell>
          <cell r="G274">
            <v>29588.37</v>
          </cell>
          <cell r="H274" t="str">
            <v>Report 2012</v>
          </cell>
        </row>
        <row r="275">
          <cell r="B275" t="str">
            <v>9802U160</v>
          </cell>
          <cell r="C275" t="str">
            <v>Saisir</v>
          </cell>
          <cell r="D275">
            <v>331</v>
          </cell>
          <cell r="E275">
            <v>64</v>
          </cell>
          <cell r="F275">
            <v>106</v>
          </cell>
          <cell r="G275">
            <v>23129.86</v>
          </cell>
          <cell r="H275" t="str">
            <v>Report 2012</v>
          </cell>
        </row>
        <row r="276">
          <cell r="B276" t="str">
            <v>9802U160</v>
          </cell>
          <cell r="C276" t="str">
            <v>Saisir</v>
          </cell>
          <cell r="D276">
            <v>331</v>
          </cell>
          <cell r="E276">
            <v>60</v>
          </cell>
          <cell r="F276">
            <v>106</v>
          </cell>
          <cell r="G276">
            <v>21.42</v>
          </cell>
          <cell r="H276" t="str">
            <v>Report 2012</v>
          </cell>
        </row>
        <row r="277">
          <cell r="B277" t="str">
            <v>9802U160</v>
          </cell>
          <cell r="C277" t="str">
            <v>Saisir</v>
          </cell>
          <cell r="D277">
            <v>331</v>
          </cell>
          <cell r="E277">
            <v>21</v>
          </cell>
          <cell r="F277">
            <v>106</v>
          </cell>
          <cell r="G277">
            <v>52.4</v>
          </cell>
          <cell r="H277" t="str">
            <v>Report 2012</v>
          </cell>
        </row>
        <row r="278">
          <cell r="B278" t="str">
            <v>9802U160</v>
          </cell>
          <cell r="C278" t="str">
            <v>Saisir</v>
          </cell>
          <cell r="D278">
            <v>331</v>
          </cell>
          <cell r="E278">
            <v>60</v>
          </cell>
          <cell r="F278">
            <v>106</v>
          </cell>
          <cell r="G278">
            <v>2420.92</v>
          </cell>
          <cell r="H278" t="str">
            <v>Report 2012</v>
          </cell>
        </row>
        <row r="279">
          <cell r="B279" t="str">
            <v>9802U2121</v>
          </cell>
          <cell r="C279" t="str">
            <v>Envoyer</v>
          </cell>
          <cell r="D279">
            <v>331</v>
          </cell>
          <cell r="E279">
            <v>60</v>
          </cell>
          <cell r="F279">
            <v>106</v>
          </cell>
          <cell r="G279">
            <v>-7503.15</v>
          </cell>
          <cell r="H279" t="str">
            <v>Virement pour report Cde en 21 de 2012</v>
          </cell>
        </row>
        <row r="280">
          <cell r="B280" t="str">
            <v>9802U2121</v>
          </cell>
          <cell r="C280" t="str">
            <v>Réception</v>
          </cell>
          <cell r="D280">
            <v>331</v>
          </cell>
          <cell r="E280">
            <v>21</v>
          </cell>
          <cell r="F280">
            <v>106</v>
          </cell>
          <cell r="G280">
            <v>7503.15</v>
          </cell>
          <cell r="H280" t="str">
            <v>Virement pour report Cde en 21 de 2012</v>
          </cell>
        </row>
        <row r="281">
          <cell r="B281" t="str">
            <v>9802U160</v>
          </cell>
          <cell r="C281" t="str">
            <v>Saisir</v>
          </cell>
          <cell r="D281">
            <v>331</v>
          </cell>
          <cell r="E281">
            <v>64</v>
          </cell>
          <cell r="F281">
            <v>106</v>
          </cell>
          <cell r="G281">
            <v>10809.4</v>
          </cell>
          <cell r="H281" t="str">
            <v>Report 2012</v>
          </cell>
        </row>
        <row r="282">
          <cell r="B282" t="str">
            <v>9802U160</v>
          </cell>
          <cell r="C282" t="str">
            <v>Saisir</v>
          </cell>
          <cell r="D282">
            <v>331</v>
          </cell>
          <cell r="E282">
            <v>21</v>
          </cell>
          <cell r="F282">
            <v>106</v>
          </cell>
          <cell r="G282">
            <v>2700</v>
          </cell>
          <cell r="H282" t="str">
            <v>Report 2012</v>
          </cell>
        </row>
        <row r="283">
          <cell r="B283" t="str">
            <v>9802U161</v>
          </cell>
          <cell r="C283" t="str">
            <v>Saisir</v>
          </cell>
          <cell r="D283">
            <v>331</v>
          </cell>
          <cell r="E283">
            <v>64</v>
          </cell>
          <cell r="F283">
            <v>106</v>
          </cell>
          <cell r="G283">
            <v>37500</v>
          </cell>
          <cell r="H283" t="str">
            <v>POST DOC 36 MOIS 3750 CC MENS</v>
          </cell>
        </row>
        <row r="284">
          <cell r="B284" t="str">
            <v>9802U167</v>
          </cell>
          <cell r="C284" t="str">
            <v>Saisir</v>
          </cell>
          <cell r="D284">
            <v>521</v>
          </cell>
          <cell r="E284">
            <v>21</v>
          </cell>
          <cell r="F284">
            <v>106</v>
          </cell>
          <cell r="G284">
            <v>145000</v>
          </cell>
          <cell r="H284" t="str">
            <v>Totalité de la subvention</v>
          </cell>
        </row>
        <row r="285">
          <cell r="B285" t="str">
            <v>9802U161</v>
          </cell>
          <cell r="C285" t="str">
            <v>Saisir</v>
          </cell>
          <cell r="D285">
            <v>331</v>
          </cell>
          <cell r="E285">
            <v>60</v>
          </cell>
          <cell r="F285">
            <v>106</v>
          </cell>
          <cell r="G285">
            <v>25000</v>
          </cell>
        </row>
        <row r="286">
          <cell r="B286" t="str">
            <v>9802U169</v>
          </cell>
          <cell r="C286" t="str">
            <v>Saisir</v>
          </cell>
          <cell r="D286">
            <v>331</v>
          </cell>
          <cell r="E286">
            <v>64</v>
          </cell>
          <cell r="F286">
            <v>106</v>
          </cell>
          <cell r="G286">
            <v>17646</v>
          </cell>
          <cell r="H286" t="str">
            <v>Tranche 2013</v>
          </cell>
        </row>
        <row r="287">
          <cell r="B287" t="str">
            <v>9802U161</v>
          </cell>
          <cell r="C287" t="str">
            <v>Saisir</v>
          </cell>
          <cell r="D287">
            <v>331</v>
          </cell>
          <cell r="E287">
            <v>60</v>
          </cell>
          <cell r="F287">
            <v>106</v>
          </cell>
          <cell r="G287">
            <v>8383.2800000000007</v>
          </cell>
          <cell r="H287" t="str">
            <v>Report 2012</v>
          </cell>
        </row>
        <row r="288">
          <cell r="B288" t="str">
            <v>9802U208</v>
          </cell>
          <cell r="C288" t="str">
            <v>Envoyer</v>
          </cell>
          <cell r="D288">
            <v>331</v>
          </cell>
          <cell r="E288">
            <v>60</v>
          </cell>
          <cell r="F288">
            <v>106</v>
          </cell>
          <cell r="G288">
            <v>-2130</v>
          </cell>
          <cell r="H288" t="str">
            <v>virement Fct vers Equit dde S. TIMORIAN 05-03-13</v>
          </cell>
        </row>
        <row r="289">
          <cell r="B289" t="str">
            <v>9802U208</v>
          </cell>
          <cell r="C289" t="str">
            <v>Réception</v>
          </cell>
          <cell r="D289">
            <v>331</v>
          </cell>
          <cell r="E289">
            <v>21</v>
          </cell>
          <cell r="F289">
            <v>106</v>
          </cell>
          <cell r="G289">
            <v>2130</v>
          </cell>
          <cell r="H289" t="str">
            <v>virement Fct vers Equit dde S. TIMORIAN 05-03-13</v>
          </cell>
        </row>
        <row r="290">
          <cell r="B290" t="str">
            <v>9802U208</v>
          </cell>
          <cell r="C290" t="str">
            <v>Envoyer</v>
          </cell>
          <cell r="D290">
            <v>331</v>
          </cell>
          <cell r="E290">
            <v>60</v>
          </cell>
          <cell r="F290">
            <v>106</v>
          </cell>
          <cell r="G290">
            <v>2130</v>
          </cell>
        </row>
        <row r="291">
          <cell r="B291" t="str">
            <v>9802U208</v>
          </cell>
          <cell r="C291" t="str">
            <v>Réception</v>
          </cell>
          <cell r="D291">
            <v>331</v>
          </cell>
          <cell r="E291">
            <v>21</v>
          </cell>
          <cell r="F291">
            <v>106</v>
          </cell>
          <cell r="G291">
            <v>-2130</v>
          </cell>
        </row>
        <row r="292">
          <cell r="B292" t="str">
            <v>9802U208</v>
          </cell>
          <cell r="C292" t="str">
            <v>Envoyer</v>
          </cell>
          <cell r="D292">
            <v>331</v>
          </cell>
          <cell r="E292">
            <v>60</v>
          </cell>
          <cell r="F292">
            <v>106</v>
          </cell>
          <cell r="G292">
            <v>-2130</v>
          </cell>
          <cell r="H292" t="str">
            <v>virement Fct vers Equit dde S. TIMORIAN 05-03-13</v>
          </cell>
        </row>
        <row r="293">
          <cell r="B293" t="str">
            <v>9802U208</v>
          </cell>
          <cell r="C293" t="str">
            <v>Réception</v>
          </cell>
          <cell r="D293">
            <v>331</v>
          </cell>
          <cell r="E293">
            <v>21</v>
          </cell>
          <cell r="F293">
            <v>106</v>
          </cell>
          <cell r="G293">
            <v>2130</v>
          </cell>
          <cell r="H293" t="str">
            <v>virement Fct vers Equit dde S. TIMORIAN 05-03-13</v>
          </cell>
        </row>
        <row r="294">
          <cell r="B294" t="str">
            <v>9802U161</v>
          </cell>
          <cell r="C294" t="str">
            <v>Saisir</v>
          </cell>
          <cell r="D294">
            <v>331</v>
          </cell>
          <cell r="E294">
            <v>64</v>
          </cell>
          <cell r="F294">
            <v>106</v>
          </cell>
          <cell r="G294">
            <v>24399.96</v>
          </cell>
          <cell r="H294" t="str">
            <v>Report 2012</v>
          </cell>
        </row>
        <row r="295">
          <cell r="B295" t="str">
            <v>9802U161</v>
          </cell>
          <cell r="C295" t="str">
            <v>Saisir</v>
          </cell>
          <cell r="D295">
            <v>331</v>
          </cell>
          <cell r="E295">
            <v>21</v>
          </cell>
          <cell r="F295">
            <v>106</v>
          </cell>
          <cell r="G295">
            <v>1685</v>
          </cell>
          <cell r="H295" t="str">
            <v>Report 2012</v>
          </cell>
        </row>
        <row r="296">
          <cell r="B296" t="str">
            <v>9802U165</v>
          </cell>
          <cell r="C296" t="str">
            <v>Saisir</v>
          </cell>
          <cell r="D296">
            <v>521</v>
          </cell>
          <cell r="E296">
            <v>21</v>
          </cell>
          <cell r="F296">
            <v>111</v>
          </cell>
          <cell r="G296">
            <v>1491.63</v>
          </cell>
          <cell r="H296" t="str">
            <v>Report 2012</v>
          </cell>
        </row>
        <row r="297">
          <cell r="B297" t="str">
            <v>9802U166</v>
          </cell>
          <cell r="C297" t="str">
            <v>Saisir</v>
          </cell>
          <cell r="D297">
            <v>521</v>
          </cell>
          <cell r="E297">
            <v>21</v>
          </cell>
          <cell r="F297">
            <v>106</v>
          </cell>
          <cell r="G297">
            <v>5000</v>
          </cell>
          <cell r="H297" t="str">
            <v>Avance sur report 2012 / 2013</v>
          </cell>
        </row>
        <row r="298">
          <cell r="B298" t="str">
            <v>9802U166</v>
          </cell>
          <cell r="C298" t="str">
            <v>Saisir</v>
          </cell>
          <cell r="D298">
            <v>521</v>
          </cell>
          <cell r="E298">
            <v>21</v>
          </cell>
          <cell r="F298">
            <v>106</v>
          </cell>
          <cell r="G298">
            <v>228.46</v>
          </cell>
          <cell r="H298" t="str">
            <v>Solde du report 2012</v>
          </cell>
        </row>
        <row r="299">
          <cell r="B299" t="str">
            <v>9802U167</v>
          </cell>
          <cell r="C299" t="str">
            <v>Saisir</v>
          </cell>
          <cell r="D299">
            <v>331</v>
          </cell>
          <cell r="E299">
            <v>64</v>
          </cell>
          <cell r="F299">
            <v>106</v>
          </cell>
          <cell r="G299">
            <v>30000</v>
          </cell>
          <cell r="H299" t="str">
            <v>Fabien COLONNIER Doctorant 3ans</v>
          </cell>
        </row>
        <row r="300">
          <cell r="B300" t="str">
            <v>9802U167</v>
          </cell>
          <cell r="C300" t="str">
            <v>Saisir</v>
          </cell>
          <cell r="D300">
            <v>331</v>
          </cell>
          <cell r="E300">
            <v>21</v>
          </cell>
          <cell r="F300">
            <v>114</v>
          </cell>
          <cell r="G300">
            <v>30000</v>
          </cell>
          <cell r="H300" t="str">
            <v>déplacement équipement sur labo</v>
          </cell>
        </row>
        <row r="301">
          <cell r="B301" t="str">
            <v>9802U167</v>
          </cell>
          <cell r="C301" t="str">
            <v>Saisir</v>
          </cell>
          <cell r="D301">
            <v>331</v>
          </cell>
          <cell r="E301">
            <v>60</v>
          </cell>
          <cell r="F301">
            <v>106</v>
          </cell>
          <cell r="G301">
            <v>6000</v>
          </cell>
          <cell r="H301" t="str">
            <v>Ouverture complémentaire D ce jour de Besson</v>
          </cell>
        </row>
        <row r="302">
          <cell r="B302" t="str">
            <v>9802U167</v>
          </cell>
          <cell r="C302" t="str">
            <v>Saisir</v>
          </cell>
          <cell r="D302">
            <v>331</v>
          </cell>
          <cell r="E302">
            <v>64</v>
          </cell>
          <cell r="F302">
            <v>106</v>
          </cell>
          <cell r="G302">
            <v>5000</v>
          </cell>
          <cell r="H302" t="str">
            <v>Ouverture complémentaire pour embauche Roubieu</v>
          </cell>
        </row>
        <row r="303">
          <cell r="B303" t="str">
            <v>9802U167</v>
          </cell>
          <cell r="C303" t="str">
            <v>Saisir</v>
          </cell>
          <cell r="D303">
            <v>512</v>
          </cell>
          <cell r="E303">
            <v>21</v>
          </cell>
          <cell r="F303">
            <v>106</v>
          </cell>
          <cell r="G303">
            <v>6950</v>
          </cell>
          <cell r="H303" t="str">
            <v>Avance sur report 2012 / 2013</v>
          </cell>
        </row>
        <row r="304">
          <cell r="B304" t="str">
            <v>9802U167</v>
          </cell>
          <cell r="C304" t="str">
            <v>Saisir</v>
          </cell>
          <cell r="D304">
            <v>331</v>
          </cell>
          <cell r="E304">
            <v>60</v>
          </cell>
          <cell r="F304">
            <v>106</v>
          </cell>
          <cell r="G304">
            <v>4000</v>
          </cell>
          <cell r="H304" t="str">
            <v>Avance sur report 2012 / 2013</v>
          </cell>
        </row>
        <row r="305">
          <cell r="B305" t="str">
            <v>9802U160</v>
          </cell>
          <cell r="C305" t="str">
            <v>Envoyer</v>
          </cell>
          <cell r="D305">
            <v>521</v>
          </cell>
          <cell r="E305">
            <v>21</v>
          </cell>
          <cell r="F305">
            <v>106</v>
          </cell>
          <cell r="G305">
            <v>-3740</v>
          </cell>
          <cell r="H305" t="str">
            <v>Compound Chimiothèque</v>
          </cell>
        </row>
        <row r="306">
          <cell r="B306" t="str">
            <v>9802U160</v>
          </cell>
          <cell r="C306" t="str">
            <v>Réception</v>
          </cell>
          <cell r="D306">
            <v>211</v>
          </cell>
          <cell r="E306">
            <v>60</v>
          </cell>
          <cell r="F306">
            <v>106</v>
          </cell>
          <cell r="G306">
            <v>3740</v>
          </cell>
          <cell r="H306" t="str">
            <v>Compound Chimiothèque</v>
          </cell>
        </row>
        <row r="307">
          <cell r="B307" t="str">
            <v>9802U167</v>
          </cell>
          <cell r="C307" t="str">
            <v>Saisir</v>
          </cell>
          <cell r="D307">
            <v>331</v>
          </cell>
          <cell r="E307">
            <v>60</v>
          </cell>
          <cell r="F307">
            <v>106</v>
          </cell>
          <cell r="G307">
            <v>6000</v>
          </cell>
          <cell r="H307" t="str">
            <v>Ouverture complémentaire 2013</v>
          </cell>
        </row>
        <row r="308">
          <cell r="B308" t="str">
            <v>9802U167</v>
          </cell>
          <cell r="C308" t="str">
            <v>Saisir</v>
          </cell>
          <cell r="D308">
            <v>331</v>
          </cell>
          <cell r="E308">
            <v>21</v>
          </cell>
          <cell r="F308">
            <v>106</v>
          </cell>
          <cell r="G308">
            <v>28250</v>
          </cell>
          <cell r="H308" t="str">
            <v>Solde du budget en équipement de la subvention</v>
          </cell>
        </row>
        <row r="309">
          <cell r="B309" t="str">
            <v>9802U167</v>
          </cell>
          <cell r="C309" t="str">
            <v>Saisir</v>
          </cell>
          <cell r="D309">
            <v>331</v>
          </cell>
          <cell r="E309">
            <v>21</v>
          </cell>
          <cell r="F309">
            <v>114</v>
          </cell>
          <cell r="G309">
            <v>-256.81</v>
          </cell>
        </row>
        <row r="310">
          <cell r="B310" t="str">
            <v>9802U167</v>
          </cell>
          <cell r="C310" t="str">
            <v>Saisir</v>
          </cell>
          <cell r="D310">
            <v>331</v>
          </cell>
          <cell r="E310">
            <v>21</v>
          </cell>
          <cell r="F310">
            <v>114</v>
          </cell>
          <cell r="G310">
            <v>-29.7</v>
          </cell>
        </row>
        <row r="311">
          <cell r="B311" t="str">
            <v>9802U167</v>
          </cell>
          <cell r="C311" t="str">
            <v>Saisir</v>
          </cell>
          <cell r="D311">
            <v>331</v>
          </cell>
          <cell r="E311">
            <v>21</v>
          </cell>
          <cell r="F311">
            <v>106</v>
          </cell>
          <cell r="G311">
            <v>2500</v>
          </cell>
          <cell r="H311" t="str">
            <v>avance équipement sur tranche 2015</v>
          </cell>
        </row>
        <row r="312">
          <cell r="B312" t="str">
            <v>9802U167</v>
          </cell>
          <cell r="C312" t="str">
            <v>Saisir</v>
          </cell>
          <cell r="D312">
            <v>522</v>
          </cell>
          <cell r="E312">
            <v>21</v>
          </cell>
          <cell r="F312">
            <v>106</v>
          </cell>
          <cell r="G312">
            <v>9662.68</v>
          </cell>
          <cell r="H312" t="str">
            <v>Report 2012 CG13 (=report 2011 non ouvert en 2012)</v>
          </cell>
        </row>
        <row r="313">
          <cell r="B313" t="str">
            <v>9802U172</v>
          </cell>
          <cell r="C313" t="str">
            <v>Saisir</v>
          </cell>
          <cell r="D313">
            <v>213</v>
          </cell>
          <cell r="E313">
            <v>60</v>
          </cell>
          <cell r="F313">
            <v>110</v>
          </cell>
          <cell r="G313">
            <v>10000</v>
          </cell>
          <cell r="H313" t="str">
            <v>Tranche 2013</v>
          </cell>
        </row>
        <row r="314">
          <cell r="B314" t="str">
            <v>9802U167</v>
          </cell>
          <cell r="C314" t="str">
            <v>Saisir</v>
          </cell>
          <cell r="D314">
            <v>523</v>
          </cell>
          <cell r="E314">
            <v>21</v>
          </cell>
          <cell r="F314">
            <v>106</v>
          </cell>
          <cell r="G314">
            <v>13687.23</v>
          </cell>
          <cell r="H314" t="str">
            <v>Report 2012 VM</v>
          </cell>
        </row>
        <row r="315">
          <cell r="B315" t="str">
            <v>9802U167</v>
          </cell>
          <cell r="C315" t="str">
            <v>Saisir</v>
          </cell>
          <cell r="D315">
            <v>331</v>
          </cell>
          <cell r="E315">
            <v>60</v>
          </cell>
          <cell r="F315">
            <v>106</v>
          </cell>
          <cell r="G315">
            <v>23551.94</v>
          </cell>
          <cell r="H315" t="str">
            <v>Report 2012</v>
          </cell>
        </row>
        <row r="316">
          <cell r="B316" t="str">
            <v>9802U167</v>
          </cell>
          <cell r="C316" t="str">
            <v>Saisir</v>
          </cell>
          <cell r="D316">
            <v>331</v>
          </cell>
          <cell r="E316">
            <v>64</v>
          </cell>
          <cell r="F316">
            <v>106</v>
          </cell>
          <cell r="G316">
            <v>18500.72</v>
          </cell>
          <cell r="H316" t="str">
            <v>Report 2012</v>
          </cell>
        </row>
        <row r="317">
          <cell r="B317" t="str">
            <v>9802U169</v>
          </cell>
          <cell r="C317" t="str">
            <v>Saisir</v>
          </cell>
          <cell r="D317">
            <v>331</v>
          </cell>
          <cell r="E317">
            <v>64</v>
          </cell>
          <cell r="F317">
            <v>106</v>
          </cell>
          <cell r="G317">
            <v>31500</v>
          </cell>
          <cell r="H317" t="str">
            <v>Tranche 2013 Bazillon Post Doc 9 mois</v>
          </cell>
        </row>
        <row r="318">
          <cell r="B318" t="str">
            <v>9802U167</v>
          </cell>
          <cell r="C318" t="str">
            <v>Saisir</v>
          </cell>
          <cell r="D318">
            <v>331</v>
          </cell>
          <cell r="E318">
            <v>21</v>
          </cell>
          <cell r="F318">
            <v>106</v>
          </cell>
          <cell r="G318">
            <v>8030</v>
          </cell>
          <cell r="H318" t="str">
            <v>Report 2012</v>
          </cell>
        </row>
        <row r="319">
          <cell r="B319" t="str">
            <v>9020TALU</v>
          </cell>
          <cell r="C319" t="str">
            <v>Envoyer</v>
          </cell>
          <cell r="D319">
            <v>331</v>
          </cell>
          <cell r="E319">
            <v>21</v>
          </cell>
          <cell r="F319">
            <v>114</v>
          </cell>
          <cell r="G319">
            <v>-16546.740000000002</v>
          </cell>
          <cell r="H319" t="str">
            <v>Solde en 21 sur patrimoine transféré sur laboratoi</v>
          </cell>
        </row>
        <row r="320">
          <cell r="B320" t="str">
            <v>9802U167</v>
          </cell>
          <cell r="C320" t="str">
            <v>Réception</v>
          </cell>
          <cell r="D320">
            <v>331</v>
          </cell>
          <cell r="E320">
            <v>21</v>
          </cell>
          <cell r="F320">
            <v>106</v>
          </cell>
          <cell r="G320">
            <v>16546.740000000002</v>
          </cell>
          <cell r="H320" t="str">
            <v>Solde en 21 sur patrimoine transféré sur laboratoi</v>
          </cell>
        </row>
        <row r="321">
          <cell r="B321" t="str">
            <v>9802U167</v>
          </cell>
          <cell r="C321" t="str">
            <v>Saisir</v>
          </cell>
          <cell r="D321">
            <v>331</v>
          </cell>
          <cell r="E321">
            <v>60</v>
          </cell>
          <cell r="F321">
            <v>106</v>
          </cell>
          <cell r="G321">
            <v>5000</v>
          </cell>
          <cell r="H321" t="str">
            <v>Ouverture complémentaire D de Besson le 31/05</v>
          </cell>
        </row>
        <row r="322">
          <cell r="B322" t="str">
            <v>9802U169</v>
          </cell>
          <cell r="C322" t="str">
            <v>Saisir</v>
          </cell>
          <cell r="D322">
            <v>331</v>
          </cell>
          <cell r="E322">
            <v>60</v>
          </cell>
          <cell r="F322">
            <v>106</v>
          </cell>
          <cell r="G322">
            <v>3000</v>
          </cell>
          <cell r="H322" t="str">
            <v>Avance sur report 2012 / 2013</v>
          </cell>
        </row>
        <row r="323">
          <cell r="B323" t="str">
            <v>9802U169</v>
          </cell>
          <cell r="C323" t="str">
            <v>Saisir</v>
          </cell>
          <cell r="D323">
            <v>331</v>
          </cell>
          <cell r="E323">
            <v>60</v>
          </cell>
          <cell r="F323">
            <v>106</v>
          </cell>
          <cell r="G323">
            <v>10000</v>
          </cell>
          <cell r="H323" t="str">
            <v>Avance sur report 2012 /2013</v>
          </cell>
        </row>
        <row r="324">
          <cell r="B324" t="str">
            <v>9802U169</v>
          </cell>
          <cell r="C324" t="str">
            <v>Saisir</v>
          </cell>
          <cell r="D324">
            <v>331</v>
          </cell>
          <cell r="E324">
            <v>60</v>
          </cell>
          <cell r="F324">
            <v>106</v>
          </cell>
          <cell r="G324">
            <v>6914.81</v>
          </cell>
          <cell r="H324" t="str">
            <v>Solde du report 2012 / 2013 64 inclus</v>
          </cell>
        </row>
        <row r="325">
          <cell r="B325" t="str">
            <v>9802U169</v>
          </cell>
          <cell r="C325" t="str">
            <v>Saisir</v>
          </cell>
          <cell r="D325">
            <v>331</v>
          </cell>
          <cell r="E325">
            <v>60</v>
          </cell>
          <cell r="F325">
            <v>106</v>
          </cell>
          <cell r="G325">
            <v>6093.43</v>
          </cell>
          <cell r="H325" t="str">
            <v>Solde du report 2012</v>
          </cell>
        </row>
        <row r="326">
          <cell r="B326" t="str">
            <v>9802U169</v>
          </cell>
          <cell r="C326" t="str">
            <v>Saisir</v>
          </cell>
          <cell r="D326">
            <v>331</v>
          </cell>
          <cell r="E326">
            <v>64</v>
          </cell>
          <cell r="F326">
            <v>106</v>
          </cell>
          <cell r="G326">
            <v>62435.88</v>
          </cell>
          <cell r="H326" t="str">
            <v>Report 2012</v>
          </cell>
        </row>
        <row r="327">
          <cell r="B327" t="str">
            <v>9802U169</v>
          </cell>
          <cell r="C327" t="str">
            <v>Saisir</v>
          </cell>
          <cell r="D327">
            <v>331</v>
          </cell>
          <cell r="E327">
            <v>21</v>
          </cell>
          <cell r="F327">
            <v>106</v>
          </cell>
          <cell r="G327">
            <v>300</v>
          </cell>
          <cell r="H327" t="str">
            <v>Report 2012</v>
          </cell>
        </row>
        <row r="328">
          <cell r="B328" t="str">
            <v>9802U169</v>
          </cell>
          <cell r="C328" t="str">
            <v>Saisir</v>
          </cell>
          <cell r="D328">
            <v>331</v>
          </cell>
          <cell r="E328">
            <v>60</v>
          </cell>
          <cell r="F328">
            <v>107</v>
          </cell>
          <cell r="G328">
            <v>5082.57</v>
          </cell>
          <cell r="H328" t="str">
            <v>Report 2012</v>
          </cell>
        </row>
        <row r="329">
          <cell r="B329" t="str">
            <v>9802U169</v>
          </cell>
          <cell r="C329" t="str">
            <v>Saisir</v>
          </cell>
          <cell r="D329">
            <v>331</v>
          </cell>
          <cell r="E329">
            <v>64</v>
          </cell>
          <cell r="F329">
            <v>107</v>
          </cell>
          <cell r="G329">
            <v>36367.72</v>
          </cell>
          <cell r="H329" t="str">
            <v>Report 2012</v>
          </cell>
        </row>
        <row r="330">
          <cell r="B330" t="str">
            <v>9802U404</v>
          </cell>
          <cell r="C330" t="str">
            <v>Saisir</v>
          </cell>
          <cell r="D330">
            <v>331</v>
          </cell>
          <cell r="E330">
            <v>64</v>
          </cell>
          <cell r="F330">
            <v>111</v>
          </cell>
          <cell r="G330">
            <v>32092</v>
          </cell>
          <cell r="H330" t="str">
            <v>Tranche 2013</v>
          </cell>
        </row>
        <row r="331">
          <cell r="B331" t="str">
            <v>9802U404</v>
          </cell>
          <cell r="C331" t="str">
            <v>Saisir</v>
          </cell>
          <cell r="D331">
            <v>331</v>
          </cell>
          <cell r="E331">
            <v>60</v>
          </cell>
          <cell r="F331">
            <v>111</v>
          </cell>
          <cell r="G331">
            <v>23906</v>
          </cell>
          <cell r="H331" t="str">
            <v>Tranche 2013</v>
          </cell>
        </row>
        <row r="332">
          <cell r="B332" t="str">
            <v>9802U169</v>
          </cell>
          <cell r="C332" t="str">
            <v>Saisir</v>
          </cell>
          <cell r="D332">
            <v>331</v>
          </cell>
          <cell r="E332">
            <v>60</v>
          </cell>
          <cell r="F332">
            <v>107</v>
          </cell>
          <cell r="G332">
            <v>7466.21</v>
          </cell>
          <cell r="H332" t="str">
            <v>Report 2012</v>
          </cell>
        </row>
        <row r="333">
          <cell r="B333" t="str">
            <v>9802U169</v>
          </cell>
          <cell r="C333" t="str">
            <v>Saisir</v>
          </cell>
          <cell r="D333">
            <v>331</v>
          </cell>
          <cell r="E333">
            <v>60</v>
          </cell>
          <cell r="F333">
            <v>111</v>
          </cell>
          <cell r="G333">
            <v>4811.7</v>
          </cell>
          <cell r="H333" t="str">
            <v>Report 2012</v>
          </cell>
        </row>
        <row r="334">
          <cell r="B334" t="str">
            <v>9802U169</v>
          </cell>
          <cell r="C334" t="str">
            <v>Saisir</v>
          </cell>
          <cell r="D334">
            <v>331</v>
          </cell>
          <cell r="E334">
            <v>64</v>
          </cell>
          <cell r="F334">
            <v>111</v>
          </cell>
          <cell r="G334">
            <v>2433.6799999999998</v>
          </cell>
          <cell r="H334" t="str">
            <v>Report 2012</v>
          </cell>
        </row>
        <row r="335">
          <cell r="B335" t="str">
            <v>9802U169</v>
          </cell>
          <cell r="C335" t="str">
            <v>Saisir</v>
          </cell>
          <cell r="D335">
            <v>331</v>
          </cell>
          <cell r="E335">
            <v>21</v>
          </cell>
          <cell r="F335">
            <v>111</v>
          </cell>
          <cell r="G335">
            <v>4000</v>
          </cell>
          <cell r="H335" t="str">
            <v>Report 2012</v>
          </cell>
        </row>
        <row r="336">
          <cell r="B336" t="str">
            <v>9802U169</v>
          </cell>
          <cell r="C336" t="str">
            <v>Saisir</v>
          </cell>
          <cell r="D336">
            <v>331</v>
          </cell>
          <cell r="E336">
            <v>60</v>
          </cell>
          <cell r="F336">
            <v>107</v>
          </cell>
          <cell r="G336">
            <v>7340.55</v>
          </cell>
          <cell r="H336" t="str">
            <v>Report 2012</v>
          </cell>
        </row>
        <row r="337">
          <cell r="B337" t="str">
            <v>9802U169</v>
          </cell>
          <cell r="C337" t="str">
            <v>Saisir</v>
          </cell>
          <cell r="D337">
            <v>331</v>
          </cell>
          <cell r="E337">
            <v>64</v>
          </cell>
          <cell r="F337">
            <v>107</v>
          </cell>
          <cell r="G337">
            <v>104.71</v>
          </cell>
          <cell r="H337" t="str">
            <v>Report 2012</v>
          </cell>
        </row>
        <row r="338">
          <cell r="B338" t="str">
            <v>9802U169</v>
          </cell>
          <cell r="C338" t="str">
            <v>Saisir</v>
          </cell>
          <cell r="D338">
            <v>331</v>
          </cell>
          <cell r="E338">
            <v>21</v>
          </cell>
          <cell r="F338">
            <v>107</v>
          </cell>
          <cell r="G338">
            <v>4000</v>
          </cell>
          <cell r="H338" t="str">
            <v>Report 2012</v>
          </cell>
        </row>
        <row r="339">
          <cell r="B339" t="str">
            <v>9802U172</v>
          </cell>
          <cell r="C339" t="str">
            <v>Saisir</v>
          </cell>
          <cell r="D339">
            <v>331</v>
          </cell>
          <cell r="E339">
            <v>60</v>
          </cell>
          <cell r="F339">
            <v>110</v>
          </cell>
          <cell r="G339">
            <v>1480</v>
          </cell>
          <cell r="H339" t="str">
            <v>Compélement tranche 2013</v>
          </cell>
        </row>
        <row r="340">
          <cell r="B340" t="str">
            <v>9802U172</v>
          </cell>
          <cell r="C340" t="str">
            <v>Saisir</v>
          </cell>
          <cell r="D340">
            <v>331</v>
          </cell>
          <cell r="E340">
            <v>60</v>
          </cell>
          <cell r="F340">
            <v>110</v>
          </cell>
          <cell r="G340">
            <v>3000</v>
          </cell>
          <cell r="H340" t="str">
            <v>Avance sur report 2012/2013 pour mission</v>
          </cell>
        </row>
        <row r="341">
          <cell r="B341" t="str">
            <v>9802U172</v>
          </cell>
          <cell r="C341" t="str">
            <v>Saisir</v>
          </cell>
          <cell r="D341">
            <v>331</v>
          </cell>
          <cell r="E341">
            <v>60</v>
          </cell>
          <cell r="F341">
            <v>110</v>
          </cell>
          <cell r="G341">
            <v>500</v>
          </cell>
          <cell r="H341" t="str">
            <v>2ème avance sur report 2012/2013 pour mission</v>
          </cell>
        </row>
        <row r="342">
          <cell r="B342" t="str">
            <v>9802U160</v>
          </cell>
          <cell r="C342" t="str">
            <v>Envoyer</v>
          </cell>
          <cell r="D342">
            <v>331</v>
          </cell>
          <cell r="E342">
            <v>64</v>
          </cell>
          <cell r="F342">
            <v>106</v>
          </cell>
          <cell r="G342">
            <v>-2940.32</v>
          </cell>
          <cell r="H342" t="str">
            <v>Solde du 64 transféré sur le 60</v>
          </cell>
        </row>
        <row r="343">
          <cell r="B343" t="str">
            <v>9802U160</v>
          </cell>
          <cell r="C343" t="str">
            <v>Réception</v>
          </cell>
          <cell r="D343">
            <v>331</v>
          </cell>
          <cell r="E343">
            <v>60</v>
          </cell>
          <cell r="F343">
            <v>106</v>
          </cell>
          <cell r="G343">
            <v>2940.32</v>
          </cell>
          <cell r="H343" t="str">
            <v>Solde du 64 transféré sur le 60</v>
          </cell>
        </row>
        <row r="344">
          <cell r="B344" t="str">
            <v>9802U172</v>
          </cell>
          <cell r="C344" t="str">
            <v>Saisir</v>
          </cell>
          <cell r="D344">
            <v>331</v>
          </cell>
          <cell r="E344">
            <v>60</v>
          </cell>
          <cell r="F344">
            <v>106</v>
          </cell>
          <cell r="G344">
            <v>70000</v>
          </cell>
          <cell r="H344" t="str">
            <v>Avance sur report 2012 /2013</v>
          </cell>
        </row>
        <row r="345">
          <cell r="B345" t="str">
            <v>9802U172</v>
          </cell>
          <cell r="C345" t="str">
            <v>Saisir</v>
          </cell>
          <cell r="D345">
            <v>331</v>
          </cell>
          <cell r="E345">
            <v>64</v>
          </cell>
          <cell r="F345">
            <v>106</v>
          </cell>
          <cell r="G345">
            <v>20000</v>
          </cell>
          <cell r="H345" t="str">
            <v>Avance sur report 2012 /2013</v>
          </cell>
        </row>
        <row r="346">
          <cell r="B346" t="str">
            <v>9802U172</v>
          </cell>
          <cell r="C346" t="str">
            <v>Saisir</v>
          </cell>
          <cell r="D346">
            <v>331</v>
          </cell>
          <cell r="E346">
            <v>60</v>
          </cell>
          <cell r="F346">
            <v>110</v>
          </cell>
          <cell r="G346">
            <v>50.4</v>
          </cell>
          <cell r="H346" t="str">
            <v>Avance sur report pour solde M°2012</v>
          </cell>
        </row>
        <row r="347">
          <cell r="B347" t="str">
            <v>9802U172</v>
          </cell>
          <cell r="C347" t="str">
            <v>Saisir</v>
          </cell>
          <cell r="D347">
            <v>331</v>
          </cell>
          <cell r="E347">
            <v>60</v>
          </cell>
          <cell r="F347">
            <v>110</v>
          </cell>
          <cell r="G347">
            <v>3309.29</v>
          </cell>
          <cell r="H347" t="str">
            <v>Dernière partie de avance sur report 2012 / 2013</v>
          </cell>
        </row>
        <row r="348">
          <cell r="B348" t="str">
            <v>9802U172</v>
          </cell>
          <cell r="C348" t="str">
            <v>Saisir</v>
          </cell>
          <cell r="D348">
            <v>331</v>
          </cell>
          <cell r="E348">
            <v>60</v>
          </cell>
          <cell r="F348">
            <v>110</v>
          </cell>
          <cell r="G348">
            <v>2564.38</v>
          </cell>
          <cell r="H348" t="str">
            <v>Report 2012 / 2013</v>
          </cell>
        </row>
        <row r="349">
          <cell r="B349" t="str">
            <v>9802U172</v>
          </cell>
          <cell r="C349" t="str">
            <v>Saisir</v>
          </cell>
          <cell r="D349">
            <v>331</v>
          </cell>
          <cell r="E349">
            <v>64</v>
          </cell>
          <cell r="F349">
            <v>110</v>
          </cell>
          <cell r="G349">
            <v>21919.59</v>
          </cell>
          <cell r="H349" t="str">
            <v>Report 2012 / 2013</v>
          </cell>
        </row>
        <row r="350">
          <cell r="B350" t="str">
            <v>9802U204</v>
          </cell>
          <cell r="C350" t="str">
            <v>Envoyer</v>
          </cell>
          <cell r="D350">
            <v>331</v>
          </cell>
          <cell r="E350">
            <v>60</v>
          </cell>
          <cell r="F350">
            <v>106</v>
          </cell>
          <cell r="G350">
            <v>-2500</v>
          </cell>
        </row>
        <row r="351">
          <cell r="B351" t="str">
            <v>9802U204</v>
          </cell>
          <cell r="C351" t="str">
            <v>Réception</v>
          </cell>
          <cell r="D351">
            <v>331</v>
          </cell>
          <cell r="E351">
            <v>21</v>
          </cell>
          <cell r="F351">
            <v>106</v>
          </cell>
          <cell r="G351">
            <v>2500</v>
          </cell>
        </row>
        <row r="352">
          <cell r="B352" t="str">
            <v>9802U218</v>
          </cell>
          <cell r="C352" t="str">
            <v>Saisir</v>
          </cell>
          <cell r="D352">
            <v>23</v>
          </cell>
          <cell r="E352">
            <v>60</v>
          </cell>
          <cell r="F352">
            <v>106</v>
          </cell>
          <cell r="G352">
            <v>25000</v>
          </cell>
          <cell r="H352" t="str">
            <v>Tranche 2013</v>
          </cell>
        </row>
        <row r="353">
          <cell r="B353" t="str">
            <v>9802U172</v>
          </cell>
          <cell r="C353" t="str">
            <v>Saisir</v>
          </cell>
          <cell r="D353">
            <v>331</v>
          </cell>
          <cell r="E353">
            <v>21</v>
          </cell>
          <cell r="F353">
            <v>110</v>
          </cell>
          <cell r="G353">
            <v>2026.03</v>
          </cell>
          <cell r="H353" t="str">
            <v>Report 2012</v>
          </cell>
        </row>
        <row r="354">
          <cell r="B354" t="str">
            <v>9802U172</v>
          </cell>
          <cell r="C354" t="str">
            <v>Saisir</v>
          </cell>
          <cell r="D354">
            <v>331</v>
          </cell>
          <cell r="E354">
            <v>60</v>
          </cell>
          <cell r="F354">
            <v>110</v>
          </cell>
          <cell r="G354">
            <v>66885.789999999994</v>
          </cell>
          <cell r="H354" t="str">
            <v>Report 2012</v>
          </cell>
        </row>
        <row r="355">
          <cell r="B355" t="str">
            <v>9802U172</v>
          </cell>
          <cell r="C355" t="str">
            <v>Saisir</v>
          </cell>
          <cell r="D355">
            <v>331</v>
          </cell>
          <cell r="E355">
            <v>64</v>
          </cell>
          <cell r="F355">
            <v>110</v>
          </cell>
          <cell r="G355">
            <v>23429.08</v>
          </cell>
          <cell r="H355" t="str">
            <v>Report 2012</v>
          </cell>
        </row>
        <row r="356">
          <cell r="B356" t="str">
            <v>9150IN</v>
          </cell>
          <cell r="C356" t="str">
            <v>Envoyer</v>
          </cell>
          <cell r="D356">
            <v>22</v>
          </cell>
          <cell r="E356">
            <v>60</v>
          </cell>
          <cell r="F356">
            <v>106</v>
          </cell>
          <cell r="G356">
            <v>-500</v>
          </cell>
          <cell r="H356" t="str">
            <v>D de Joelle Fabre de ce jour</v>
          </cell>
        </row>
        <row r="357">
          <cell r="B357" t="str">
            <v>9150IN</v>
          </cell>
          <cell r="C357" t="str">
            <v>Réception</v>
          </cell>
          <cell r="D357">
            <v>525</v>
          </cell>
          <cell r="E357">
            <v>21</v>
          </cell>
          <cell r="F357">
            <v>106</v>
          </cell>
          <cell r="G357">
            <v>500</v>
          </cell>
          <cell r="H357" t="str">
            <v>D de Joelle Fabre de ce jour</v>
          </cell>
        </row>
        <row r="358">
          <cell r="B358" t="str">
            <v>9802U204</v>
          </cell>
          <cell r="C358" t="str">
            <v>Envoyer</v>
          </cell>
          <cell r="D358">
            <v>331</v>
          </cell>
          <cell r="E358">
            <v>60</v>
          </cell>
          <cell r="F358">
            <v>106</v>
          </cell>
          <cell r="G358">
            <v>-200</v>
          </cell>
          <cell r="H358" t="str">
            <v>D Danielle Rousseu 28/03/13</v>
          </cell>
        </row>
        <row r="359">
          <cell r="B359" t="str">
            <v>9802U204</v>
          </cell>
          <cell r="C359" t="str">
            <v>Réception</v>
          </cell>
          <cell r="D359">
            <v>331</v>
          </cell>
          <cell r="E359">
            <v>21</v>
          </cell>
          <cell r="F359">
            <v>106</v>
          </cell>
          <cell r="G359">
            <v>200</v>
          </cell>
          <cell r="H359" t="str">
            <v>D Danielle Rousseu 28/03/13</v>
          </cell>
        </row>
        <row r="360">
          <cell r="B360" t="str">
            <v>9802U160</v>
          </cell>
          <cell r="C360" t="str">
            <v>Envoyer</v>
          </cell>
          <cell r="D360">
            <v>331</v>
          </cell>
          <cell r="E360">
            <v>60</v>
          </cell>
          <cell r="F360">
            <v>106</v>
          </cell>
          <cell r="G360">
            <v>-4300</v>
          </cell>
          <cell r="H360" t="str">
            <v>D Patricia du 28/03/13</v>
          </cell>
        </row>
        <row r="361">
          <cell r="B361" t="str">
            <v>9802U160</v>
          </cell>
          <cell r="C361" t="str">
            <v>Réception</v>
          </cell>
          <cell r="D361">
            <v>331</v>
          </cell>
          <cell r="E361">
            <v>21</v>
          </cell>
          <cell r="F361">
            <v>106</v>
          </cell>
          <cell r="G361">
            <v>4300</v>
          </cell>
          <cell r="H361" t="str">
            <v>D Patricia du 28/03/13</v>
          </cell>
        </row>
        <row r="362">
          <cell r="B362" t="str">
            <v>9802U167</v>
          </cell>
          <cell r="C362" t="str">
            <v>Envoyer</v>
          </cell>
          <cell r="D362">
            <v>331</v>
          </cell>
          <cell r="E362">
            <v>21</v>
          </cell>
          <cell r="F362">
            <v>106</v>
          </cell>
          <cell r="G362">
            <v>-1461.84</v>
          </cell>
          <cell r="H362" t="str">
            <v>D de Patrice RENARD</v>
          </cell>
        </row>
        <row r="363">
          <cell r="B363" t="str">
            <v>9020TALU</v>
          </cell>
          <cell r="C363" t="str">
            <v>Réception</v>
          </cell>
          <cell r="D363">
            <v>331</v>
          </cell>
          <cell r="E363">
            <v>21</v>
          </cell>
          <cell r="F363">
            <v>114</v>
          </cell>
          <cell r="G363">
            <v>1461.84</v>
          </cell>
          <cell r="H363" t="str">
            <v>D de Patrice RENARD</v>
          </cell>
        </row>
        <row r="364">
          <cell r="B364" t="str">
            <v>9802U172</v>
          </cell>
          <cell r="C364" t="str">
            <v>Saisir</v>
          </cell>
          <cell r="D364">
            <v>331</v>
          </cell>
          <cell r="E364">
            <v>60</v>
          </cell>
          <cell r="F364">
            <v>110</v>
          </cell>
          <cell r="G364">
            <v>58901.26</v>
          </cell>
          <cell r="H364" t="str">
            <v>Report 2012</v>
          </cell>
        </row>
        <row r="365">
          <cell r="B365" t="str">
            <v>9802U172</v>
          </cell>
          <cell r="C365" t="str">
            <v>Saisir</v>
          </cell>
          <cell r="D365">
            <v>331</v>
          </cell>
          <cell r="E365">
            <v>60</v>
          </cell>
          <cell r="F365">
            <v>110</v>
          </cell>
          <cell r="G365">
            <v>15106.54</v>
          </cell>
          <cell r="H365" t="str">
            <v>Report 2012 en intégralité</v>
          </cell>
        </row>
        <row r="366">
          <cell r="B366" t="str">
            <v>9802U172</v>
          </cell>
          <cell r="C366" t="str">
            <v>Saisir</v>
          </cell>
          <cell r="D366">
            <v>331</v>
          </cell>
          <cell r="E366">
            <v>60</v>
          </cell>
          <cell r="F366">
            <v>110</v>
          </cell>
          <cell r="G366">
            <v>17214.439999999999</v>
          </cell>
          <cell r="H366" t="str">
            <v>Report 2012</v>
          </cell>
        </row>
        <row r="367">
          <cell r="B367" t="str">
            <v>9802U172</v>
          </cell>
          <cell r="C367" t="str">
            <v>Saisir</v>
          </cell>
          <cell r="D367">
            <v>331</v>
          </cell>
          <cell r="E367">
            <v>64</v>
          </cell>
          <cell r="F367">
            <v>110</v>
          </cell>
          <cell r="G367">
            <v>2364.56</v>
          </cell>
          <cell r="H367" t="str">
            <v>Report 2012 + besoin en personnel</v>
          </cell>
        </row>
        <row r="368">
          <cell r="B368" t="str">
            <v>9802U218</v>
          </cell>
          <cell r="C368" t="str">
            <v>Saisir</v>
          </cell>
          <cell r="D368">
            <v>331</v>
          </cell>
          <cell r="E368">
            <v>60</v>
          </cell>
          <cell r="F368" t="str">
            <v>NA</v>
          </cell>
          <cell r="G368">
            <v>58600</v>
          </cell>
          <cell r="H368" t="str">
            <v>Tranche 2013</v>
          </cell>
        </row>
        <row r="369">
          <cell r="B369" t="str">
            <v>9802U201</v>
          </cell>
          <cell r="C369" t="str">
            <v>Saisir</v>
          </cell>
          <cell r="D369">
            <v>211</v>
          </cell>
          <cell r="E369">
            <v>60</v>
          </cell>
          <cell r="F369">
            <v>106</v>
          </cell>
          <cell r="G369">
            <v>2000</v>
          </cell>
          <cell r="H369" t="str">
            <v>Avance sur report 2012 / 2013</v>
          </cell>
        </row>
        <row r="370">
          <cell r="B370" t="str">
            <v>9802U201</v>
          </cell>
          <cell r="C370" t="str">
            <v>Saisir</v>
          </cell>
          <cell r="D370">
            <v>211</v>
          </cell>
          <cell r="E370">
            <v>60</v>
          </cell>
          <cell r="F370">
            <v>106</v>
          </cell>
          <cell r="G370">
            <v>3241.04</v>
          </cell>
          <cell r="H370" t="str">
            <v>report 2012 - avance/report de 2 000 €</v>
          </cell>
        </row>
        <row r="371">
          <cell r="B371" t="str">
            <v>9802U201</v>
          </cell>
          <cell r="C371" t="str">
            <v>Saisir</v>
          </cell>
          <cell r="D371">
            <v>211</v>
          </cell>
          <cell r="E371">
            <v>64</v>
          </cell>
          <cell r="F371">
            <v>106</v>
          </cell>
          <cell r="G371">
            <v>1125.33</v>
          </cell>
          <cell r="H371" t="str">
            <v>report 2012</v>
          </cell>
        </row>
        <row r="372">
          <cell r="B372" t="str">
            <v>9802U201</v>
          </cell>
          <cell r="C372" t="str">
            <v>Saisir</v>
          </cell>
          <cell r="D372">
            <v>211</v>
          </cell>
          <cell r="E372">
            <v>64</v>
          </cell>
          <cell r="F372">
            <v>106</v>
          </cell>
          <cell r="G372">
            <v>2683</v>
          </cell>
          <cell r="H372" t="str">
            <v>solde ouverture convention</v>
          </cell>
        </row>
        <row r="373">
          <cell r="B373" t="str">
            <v>9802U204</v>
          </cell>
          <cell r="C373" t="str">
            <v>Saisir</v>
          </cell>
          <cell r="D373">
            <v>331</v>
          </cell>
          <cell r="E373">
            <v>21</v>
          </cell>
          <cell r="F373">
            <v>106</v>
          </cell>
          <cell r="G373">
            <v>5200000</v>
          </cell>
        </row>
        <row r="374">
          <cell r="B374" t="str">
            <v>9802U204</v>
          </cell>
          <cell r="C374" t="str">
            <v>Saisir</v>
          </cell>
          <cell r="D374">
            <v>331</v>
          </cell>
          <cell r="E374">
            <v>60</v>
          </cell>
          <cell r="F374">
            <v>106</v>
          </cell>
          <cell r="G374">
            <v>9000</v>
          </cell>
          <cell r="H374" t="str">
            <v>avance sur report</v>
          </cell>
        </row>
        <row r="375">
          <cell r="B375" t="str">
            <v>9802U204</v>
          </cell>
          <cell r="C375" t="str">
            <v>Saisir</v>
          </cell>
          <cell r="D375">
            <v>331</v>
          </cell>
          <cell r="E375">
            <v>60</v>
          </cell>
          <cell r="F375">
            <v>106</v>
          </cell>
          <cell r="G375">
            <v>745.23</v>
          </cell>
          <cell r="H375" t="str">
            <v>Reste à ouvrir du report 2012/2013</v>
          </cell>
        </row>
        <row r="376">
          <cell r="B376" t="str">
            <v>9802U204</v>
          </cell>
          <cell r="C376" t="str">
            <v>Saisir</v>
          </cell>
          <cell r="D376">
            <v>331</v>
          </cell>
          <cell r="E376">
            <v>21</v>
          </cell>
          <cell r="F376">
            <v>106</v>
          </cell>
          <cell r="G376">
            <v>720000</v>
          </cell>
          <cell r="H376" t="str">
            <v>FLI etape 1</v>
          </cell>
        </row>
        <row r="377">
          <cell r="B377" t="str">
            <v>9802U204</v>
          </cell>
          <cell r="C377" t="str">
            <v>Saisir</v>
          </cell>
          <cell r="D377">
            <v>331</v>
          </cell>
          <cell r="E377">
            <v>60</v>
          </cell>
          <cell r="F377">
            <v>106</v>
          </cell>
          <cell r="G377">
            <v>17200</v>
          </cell>
          <cell r="H377" t="str">
            <v>saisie mission et FG</v>
          </cell>
        </row>
        <row r="378">
          <cell r="B378" t="str">
            <v>9802U2051</v>
          </cell>
          <cell r="C378" t="str">
            <v>Saisir</v>
          </cell>
          <cell r="D378">
            <v>331</v>
          </cell>
          <cell r="E378">
            <v>60</v>
          </cell>
          <cell r="F378">
            <v>106</v>
          </cell>
          <cell r="G378">
            <v>45000</v>
          </cell>
          <cell r="H378" t="str">
            <v>Avance sur report 2012 / 2013</v>
          </cell>
        </row>
        <row r="379">
          <cell r="B379" t="str">
            <v>9802U2051</v>
          </cell>
          <cell r="C379" t="str">
            <v>Saisir</v>
          </cell>
          <cell r="D379">
            <v>23</v>
          </cell>
          <cell r="E379">
            <v>64</v>
          </cell>
          <cell r="F379">
            <v>106</v>
          </cell>
          <cell r="G379">
            <v>664.43</v>
          </cell>
          <cell r="H379" t="str">
            <v>Report 2012 / 2013</v>
          </cell>
        </row>
        <row r="380">
          <cell r="B380" t="str">
            <v>9802U2051</v>
          </cell>
          <cell r="C380" t="str">
            <v>Saisir</v>
          </cell>
          <cell r="D380">
            <v>331</v>
          </cell>
          <cell r="E380">
            <v>60</v>
          </cell>
          <cell r="F380">
            <v>106</v>
          </cell>
          <cell r="G380">
            <v>301.45</v>
          </cell>
          <cell r="H380" t="str">
            <v>solde report 2012</v>
          </cell>
        </row>
        <row r="381">
          <cell r="B381" t="str">
            <v>9802U2051</v>
          </cell>
          <cell r="C381" t="str">
            <v>Saisir</v>
          </cell>
          <cell r="D381">
            <v>331</v>
          </cell>
          <cell r="E381">
            <v>21</v>
          </cell>
          <cell r="F381">
            <v>106</v>
          </cell>
          <cell r="G381">
            <v>8791.23</v>
          </cell>
          <cell r="H381" t="str">
            <v>report 2012</v>
          </cell>
        </row>
        <row r="382">
          <cell r="B382" t="str">
            <v>9802U2051</v>
          </cell>
          <cell r="C382" t="str">
            <v>Saisir</v>
          </cell>
          <cell r="D382">
            <v>331</v>
          </cell>
          <cell r="E382">
            <v>60</v>
          </cell>
          <cell r="F382">
            <v>106</v>
          </cell>
          <cell r="G382">
            <v>311.95</v>
          </cell>
          <cell r="H382" t="str">
            <v>report 2012</v>
          </cell>
        </row>
        <row r="383">
          <cell r="B383" t="str">
            <v>9802U2051</v>
          </cell>
          <cell r="C383" t="str">
            <v>Saisir</v>
          </cell>
          <cell r="D383">
            <v>331</v>
          </cell>
          <cell r="E383">
            <v>21</v>
          </cell>
          <cell r="F383">
            <v>106</v>
          </cell>
          <cell r="G383">
            <v>4575.62</v>
          </cell>
          <cell r="H383" t="str">
            <v>report 2012</v>
          </cell>
        </row>
        <row r="384">
          <cell r="B384" t="str">
            <v>9802U2053</v>
          </cell>
          <cell r="C384" t="str">
            <v>Saisir</v>
          </cell>
          <cell r="D384">
            <v>331</v>
          </cell>
          <cell r="E384">
            <v>60</v>
          </cell>
          <cell r="F384">
            <v>106</v>
          </cell>
          <cell r="G384">
            <v>23377.96</v>
          </cell>
          <cell r="H384" t="str">
            <v>report 2012</v>
          </cell>
        </row>
        <row r="385">
          <cell r="B385" t="str">
            <v>9802U2053</v>
          </cell>
          <cell r="C385" t="str">
            <v>Saisir</v>
          </cell>
          <cell r="D385">
            <v>331</v>
          </cell>
          <cell r="E385">
            <v>64</v>
          </cell>
          <cell r="F385">
            <v>106</v>
          </cell>
          <cell r="G385">
            <v>747.01</v>
          </cell>
          <cell r="H385" t="str">
            <v>report 2012</v>
          </cell>
        </row>
        <row r="386">
          <cell r="B386" t="str">
            <v>9802U2053</v>
          </cell>
          <cell r="C386" t="str">
            <v>Saisir</v>
          </cell>
          <cell r="D386">
            <v>331</v>
          </cell>
          <cell r="E386">
            <v>21</v>
          </cell>
          <cell r="F386">
            <v>106</v>
          </cell>
          <cell r="G386">
            <v>5382</v>
          </cell>
          <cell r="H386" t="str">
            <v>report 2012</v>
          </cell>
        </row>
        <row r="387">
          <cell r="B387" t="str">
            <v>9802U2054</v>
          </cell>
          <cell r="C387" t="str">
            <v>Saisir</v>
          </cell>
          <cell r="D387">
            <v>23</v>
          </cell>
          <cell r="E387">
            <v>60</v>
          </cell>
          <cell r="F387">
            <v>106</v>
          </cell>
          <cell r="G387">
            <v>6224.38</v>
          </cell>
          <cell r="H387" t="str">
            <v>report 2012</v>
          </cell>
        </row>
        <row r="388">
          <cell r="B388" t="str">
            <v>9802U2055</v>
          </cell>
          <cell r="C388" t="str">
            <v>Saisir</v>
          </cell>
          <cell r="D388">
            <v>331</v>
          </cell>
          <cell r="E388">
            <v>60</v>
          </cell>
          <cell r="F388">
            <v>106</v>
          </cell>
          <cell r="G388">
            <v>375</v>
          </cell>
          <cell r="H388" t="str">
            <v>pour regul commande 2012</v>
          </cell>
        </row>
        <row r="389">
          <cell r="B389" t="str">
            <v>9802U2057</v>
          </cell>
          <cell r="C389" t="str">
            <v>Saisir</v>
          </cell>
          <cell r="D389">
            <v>231</v>
          </cell>
          <cell r="E389">
            <v>64</v>
          </cell>
          <cell r="F389">
            <v>106</v>
          </cell>
          <cell r="G389">
            <v>30000</v>
          </cell>
          <cell r="H389" t="str">
            <v>POST DOC Thomas CUNI</v>
          </cell>
        </row>
        <row r="390">
          <cell r="B390" t="str">
            <v>9802U2059</v>
          </cell>
          <cell r="C390" t="str">
            <v>Saisir</v>
          </cell>
          <cell r="D390">
            <v>23</v>
          </cell>
          <cell r="E390">
            <v>60</v>
          </cell>
          <cell r="F390">
            <v>106</v>
          </cell>
          <cell r="G390">
            <v>23360.43</v>
          </cell>
          <cell r="H390" t="str">
            <v>Report 2012 / 2013</v>
          </cell>
        </row>
        <row r="391">
          <cell r="B391" t="str">
            <v>9802U2059</v>
          </cell>
          <cell r="C391" t="str">
            <v>Saisir</v>
          </cell>
          <cell r="D391">
            <v>23</v>
          </cell>
          <cell r="E391">
            <v>60</v>
          </cell>
          <cell r="F391" t="str">
            <v>NA</v>
          </cell>
          <cell r="G391">
            <v>4000</v>
          </cell>
          <cell r="H391" t="str">
            <v>Ouverture complémentaire suite à encaissement</v>
          </cell>
        </row>
        <row r="392">
          <cell r="B392" t="str">
            <v>9802U205P</v>
          </cell>
          <cell r="C392" t="str">
            <v>Saisir</v>
          </cell>
          <cell r="D392">
            <v>331</v>
          </cell>
          <cell r="E392">
            <v>21</v>
          </cell>
          <cell r="F392">
            <v>106</v>
          </cell>
          <cell r="G392">
            <v>8275.24</v>
          </cell>
          <cell r="H392" t="str">
            <v>Avance sur report pour solde Cde de 2012</v>
          </cell>
        </row>
        <row r="393">
          <cell r="B393" t="str">
            <v>9802U205P</v>
          </cell>
          <cell r="C393" t="str">
            <v>Saisir</v>
          </cell>
          <cell r="D393">
            <v>331</v>
          </cell>
          <cell r="E393">
            <v>60</v>
          </cell>
          <cell r="F393">
            <v>106</v>
          </cell>
          <cell r="G393">
            <v>2123.85</v>
          </cell>
          <cell r="H393" t="str">
            <v>report 2012</v>
          </cell>
        </row>
        <row r="394">
          <cell r="B394" t="str">
            <v>9802U205P</v>
          </cell>
          <cell r="C394" t="str">
            <v>Saisir</v>
          </cell>
          <cell r="D394">
            <v>331</v>
          </cell>
          <cell r="E394">
            <v>60</v>
          </cell>
          <cell r="F394">
            <v>106</v>
          </cell>
          <cell r="G394">
            <v>22576</v>
          </cell>
          <cell r="H394" t="str">
            <v>Ouverture de l'intégralité de la subvention</v>
          </cell>
        </row>
        <row r="395">
          <cell r="B395" t="str">
            <v>9802U205Z</v>
          </cell>
          <cell r="C395" t="str">
            <v>Saisir</v>
          </cell>
          <cell r="D395">
            <v>23</v>
          </cell>
          <cell r="E395">
            <v>60</v>
          </cell>
          <cell r="F395">
            <v>106</v>
          </cell>
          <cell r="G395">
            <v>10000</v>
          </cell>
          <cell r="H395" t="str">
            <v>Avance sur report 2012 / 2013</v>
          </cell>
        </row>
        <row r="396">
          <cell r="B396" t="str">
            <v>9802U205Z</v>
          </cell>
          <cell r="C396" t="str">
            <v>Saisir</v>
          </cell>
          <cell r="D396">
            <v>23</v>
          </cell>
          <cell r="E396">
            <v>60</v>
          </cell>
          <cell r="F396">
            <v>106</v>
          </cell>
          <cell r="G396">
            <v>4403.75</v>
          </cell>
          <cell r="H396" t="str">
            <v>solde report 2012</v>
          </cell>
        </row>
        <row r="397">
          <cell r="B397" t="str">
            <v>9802U205Z</v>
          </cell>
          <cell r="C397" t="str">
            <v>Saisir</v>
          </cell>
          <cell r="D397">
            <v>23</v>
          </cell>
          <cell r="E397">
            <v>64</v>
          </cell>
          <cell r="F397">
            <v>106</v>
          </cell>
          <cell r="G397">
            <v>9076.36</v>
          </cell>
          <cell r="H397" t="str">
            <v>report 2012</v>
          </cell>
        </row>
        <row r="398">
          <cell r="B398" t="str">
            <v>9802U205Z</v>
          </cell>
          <cell r="C398" t="str">
            <v>Saisir</v>
          </cell>
          <cell r="D398">
            <v>331</v>
          </cell>
          <cell r="E398">
            <v>60</v>
          </cell>
          <cell r="F398">
            <v>106</v>
          </cell>
          <cell r="G398">
            <v>46257.8</v>
          </cell>
          <cell r="H398" t="str">
            <v>report 2012</v>
          </cell>
        </row>
        <row r="399">
          <cell r="B399" t="str">
            <v>9802U205Z</v>
          </cell>
          <cell r="C399" t="str">
            <v>Saisir</v>
          </cell>
          <cell r="D399">
            <v>331</v>
          </cell>
          <cell r="E399">
            <v>64</v>
          </cell>
          <cell r="F399">
            <v>106</v>
          </cell>
          <cell r="G399">
            <v>15671.75</v>
          </cell>
          <cell r="H399" t="str">
            <v>report 2012</v>
          </cell>
        </row>
        <row r="400">
          <cell r="B400" t="str">
            <v>9802U205Z</v>
          </cell>
          <cell r="C400" t="str">
            <v>Saisir</v>
          </cell>
          <cell r="D400">
            <v>331</v>
          </cell>
          <cell r="E400">
            <v>21</v>
          </cell>
          <cell r="F400">
            <v>106</v>
          </cell>
          <cell r="G400">
            <v>58917.24</v>
          </cell>
          <cell r="H400" t="str">
            <v>report 2012</v>
          </cell>
        </row>
        <row r="401">
          <cell r="B401" t="str">
            <v>9802U205Z</v>
          </cell>
          <cell r="C401" t="str">
            <v>Saisir</v>
          </cell>
          <cell r="D401">
            <v>521</v>
          </cell>
          <cell r="E401">
            <v>21</v>
          </cell>
          <cell r="F401">
            <v>106</v>
          </cell>
          <cell r="G401">
            <v>60000</v>
          </cell>
          <cell r="H401" t="str">
            <v>report 2012</v>
          </cell>
        </row>
        <row r="402">
          <cell r="B402" t="str">
            <v>9802U206</v>
          </cell>
          <cell r="C402" t="str">
            <v>Saisir</v>
          </cell>
          <cell r="D402">
            <v>212</v>
          </cell>
          <cell r="E402">
            <v>60</v>
          </cell>
          <cell r="F402">
            <v>106</v>
          </cell>
          <cell r="G402">
            <v>3890.05</v>
          </cell>
          <cell r="H402" t="str">
            <v>Report 2012 / 2013</v>
          </cell>
        </row>
        <row r="403">
          <cell r="B403" t="str">
            <v>9802U206</v>
          </cell>
          <cell r="C403" t="str">
            <v>Saisir</v>
          </cell>
          <cell r="D403">
            <v>526</v>
          </cell>
          <cell r="E403">
            <v>21</v>
          </cell>
          <cell r="F403">
            <v>106</v>
          </cell>
          <cell r="G403">
            <v>110000</v>
          </cell>
          <cell r="H403" t="str">
            <v>mail aurore CAP BC45-57833</v>
          </cell>
        </row>
        <row r="404">
          <cell r="B404" t="str">
            <v>9802U206</v>
          </cell>
          <cell r="C404" t="str">
            <v>Saisir</v>
          </cell>
          <cell r="D404">
            <v>526</v>
          </cell>
          <cell r="E404">
            <v>21</v>
          </cell>
          <cell r="F404">
            <v>106</v>
          </cell>
          <cell r="G404">
            <v>-110000</v>
          </cell>
          <cell r="H404" t="str">
            <v>mail aurore CAP BC45-57833</v>
          </cell>
        </row>
        <row r="405">
          <cell r="B405" t="str">
            <v>9802U206</v>
          </cell>
          <cell r="C405" t="str">
            <v>Saisir</v>
          </cell>
          <cell r="D405">
            <v>331</v>
          </cell>
          <cell r="E405">
            <v>60</v>
          </cell>
          <cell r="F405">
            <v>106</v>
          </cell>
          <cell r="G405">
            <v>20501.439999999999</v>
          </cell>
          <cell r="H405" t="str">
            <v>Report 2012</v>
          </cell>
        </row>
        <row r="406">
          <cell r="B406" t="str">
            <v>9802U206</v>
          </cell>
          <cell r="C406" t="str">
            <v>Saisir</v>
          </cell>
          <cell r="D406">
            <v>331</v>
          </cell>
          <cell r="E406">
            <v>64</v>
          </cell>
          <cell r="F406">
            <v>106</v>
          </cell>
          <cell r="G406">
            <v>2443.79</v>
          </cell>
          <cell r="H406" t="str">
            <v>Report 2012</v>
          </cell>
        </row>
        <row r="407">
          <cell r="B407" t="str">
            <v>9802U206</v>
          </cell>
          <cell r="C407" t="str">
            <v>Saisir</v>
          </cell>
          <cell r="D407">
            <v>331</v>
          </cell>
          <cell r="E407">
            <v>21</v>
          </cell>
          <cell r="F407">
            <v>106</v>
          </cell>
          <cell r="G407">
            <v>9000</v>
          </cell>
          <cell r="H407" t="str">
            <v>Report 2012</v>
          </cell>
        </row>
        <row r="408">
          <cell r="B408" t="str">
            <v>9802U208</v>
          </cell>
          <cell r="C408" t="str">
            <v>Saisir</v>
          </cell>
          <cell r="D408">
            <v>331</v>
          </cell>
          <cell r="E408">
            <v>60</v>
          </cell>
          <cell r="F408">
            <v>106</v>
          </cell>
          <cell r="G408">
            <v>19000</v>
          </cell>
          <cell r="H408" t="str">
            <v>Avance sur report 2012/2013</v>
          </cell>
        </row>
        <row r="409">
          <cell r="B409" t="str">
            <v>9802U208</v>
          </cell>
          <cell r="C409" t="str">
            <v>Saisir</v>
          </cell>
          <cell r="D409">
            <v>331</v>
          </cell>
          <cell r="E409">
            <v>21</v>
          </cell>
          <cell r="F409">
            <v>106</v>
          </cell>
          <cell r="G409">
            <v>15000</v>
          </cell>
          <cell r="H409" t="str">
            <v>Avance sur report 2012 /2013</v>
          </cell>
        </row>
        <row r="410">
          <cell r="B410" t="str">
            <v>9802U208</v>
          </cell>
          <cell r="C410" t="str">
            <v>Saisir</v>
          </cell>
          <cell r="D410">
            <v>331</v>
          </cell>
          <cell r="E410">
            <v>21</v>
          </cell>
          <cell r="F410">
            <v>106</v>
          </cell>
          <cell r="G410">
            <v>52621.5</v>
          </cell>
          <cell r="H410" t="str">
            <v>Solde du report 2012 / 2013</v>
          </cell>
        </row>
        <row r="411">
          <cell r="B411" t="str">
            <v>9802U208</v>
          </cell>
          <cell r="C411" t="str">
            <v>Saisir</v>
          </cell>
          <cell r="D411">
            <v>331</v>
          </cell>
          <cell r="E411">
            <v>60</v>
          </cell>
          <cell r="F411">
            <v>106</v>
          </cell>
          <cell r="G411">
            <v>33361.699999999997</v>
          </cell>
          <cell r="H411" t="str">
            <v>Report 2012 / 2013</v>
          </cell>
        </row>
        <row r="412">
          <cell r="B412" t="str">
            <v>9802U208</v>
          </cell>
          <cell r="C412" t="str">
            <v>Saisir</v>
          </cell>
          <cell r="D412">
            <v>331</v>
          </cell>
          <cell r="E412">
            <v>64</v>
          </cell>
          <cell r="F412">
            <v>106</v>
          </cell>
          <cell r="G412">
            <v>23773.3</v>
          </cell>
          <cell r="H412" t="str">
            <v>Report 2012 / 2013</v>
          </cell>
        </row>
        <row r="413">
          <cell r="B413" t="str">
            <v>9802U208</v>
          </cell>
          <cell r="C413" t="str">
            <v>Saisir</v>
          </cell>
          <cell r="D413">
            <v>331</v>
          </cell>
          <cell r="E413">
            <v>60</v>
          </cell>
          <cell r="F413">
            <v>106</v>
          </cell>
          <cell r="G413">
            <v>7067.95</v>
          </cell>
          <cell r="H413" t="str">
            <v>Non ouvert les années précédentes</v>
          </cell>
        </row>
        <row r="414">
          <cell r="B414" t="str">
            <v>9802U208</v>
          </cell>
          <cell r="C414" t="str">
            <v>Saisir</v>
          </cell>
          <cell r="D414">
            <v>331</v>
          </cell>
          <cell r="E414">
            <v>64</v>
          </cell>
          <cell r="F414">
            <v>106</v>
          </cell>
          <cell r="G414">
            <v>67484.13</v>
          </cell>
          <cell r="H414" t="str">
            <v>Report 2012</v>
          </cell>
        </row>
        <row r="415">
          <cell r="B415" t="str">
            <v>9802U208</v>
          </cell>
          <cell r="C415" t="str">
            <v>Saisir</v>
          </cell>
          <cell r="D415">
            <v>331</v>
          </cell>
          <cell r="E415">
            <v>60</v>
          </cell>
          <cell r="F415">
            <v>106</v>
          </cell>
          <cell r="G415">
            <v>54405.46</v>
          </cell>
          <cell r="H415" t="str">
            <v>Report 2012</v>
          </cell>
        </row>
        <row r="416">
          <cell r="B416" t="str">
            <v>9802U209</v>
          </cell>
          <cell r="C416" t="str">
            <v>Envoyer</v>
          </cell>
          <cell r="D416">
            <v>231</v>
          </cell>
          <cell r="E416">
            <v>64</v>
          </cell>
          <cell r="F416">
            <v>106</v>
          </cell>
          <cell r="G416">
            <v>-7000</v>
          </cell>
          <cell r="H416" t="str">
            <v>mail N. Leblanc 15/04/2013</v>
          </cell>
        </row>
        <row r="417">
          <cell r="B417" t="str">
            <v>9802U209</v>
          </cell>
          <cell r="C417" t="str">
            <v>Réception</v>
          </cell>
          <cell r="D417">
            <v>231</v>
          </cell>
          <cell r="E417">
            <v>60</v>
          </cell>
          <cell r="F417">
            <v>106</v>
          </cell>
          <cell r="G417">
            <v>7000</v>
          </cell>
          <cell r="H417" t="str">
            <v>mail N. Leblanc 15/04/2013</v>
          </cell>
        </row>
        <row r="418">
          <cell r="B418" t="str">
            <v>9802U208</v>
          </cell>
          <cell r="C418" t="str">
            <v>Saisir</v>
          </cell>
          <cell r="D418">
            <v>331</v>
          </cell>
          <cell r="E418">
            <v>60</v>
          </cell>
          <cell r="F418">
            <v>106</v>
          </cell>
          <cell r="G418">
            <v>56.76</v>
          </cell>
          <cell r="H418" t="str">
            <v>Complément ouverture / fiche renseignements</v>
          </cell>
        </row>
        <row r="419">
          <cell r="B419" t="str">
            <v>9802U208</v>
          </cell>
          <cell r="C419" t="str">
            <v>Saisir</v>
          </cell>
          <cell r="D419">
            <v>331</v>
          </cell>
          <cell r="E419">
            <v>60</v>
          </cell>
          <cell r="F419">
            <v>106</v>
          </cell>
          <cell r="G419">
            <v>5405.83</v>
          </cell>
          <cell r="H419" t="str">
            <v>Report 2012</v>
          </cell>
        </row>
        <row r="420">
          <cell r="B420" t="str">
            <v>9802U208</v>
          </cell>
          <cell r="C420" t="str">
            <v>Saisir</v>
          </cell>
          <cell r="D420">
            <v>331</v>
          </cell>
          <cell r="E420">
            <v>60</v>
          </cell>
          <cell r="F420">
            <v>106</v>
          </cell>
          <cell r="G420">
            <v>180</v>
          </cell>
          <cell r="H420" t="str">
            <v>Ouverture complémentaire Fin de cvt en 2013</v>
          </cell>
        </row>
        <row r="421">
          <cell r="B421" t="str">
            <v>9802U208</v>
          </cell>
          <cell r="C421" t="str">
            <v>Saisir</v>
          </cell>
          <cell r="D421">
            <v>331</v>
          </cell>
          <cell r="E421">
            <v>60</v>
          </cell>
          <cell r="F421">
            <v>106</v>
          </cell>
          <cell r="G421">
            <v>1931.79</v>
          </cell>
          <cell r="H421" t="str">
            <v>Report 2012 de l'équipement</v>
          </cell>
        </row>
        <row r="422">
          <cell r="B422" t="str">
            <v>9802U208</v>
          </cell>
          <cell r="C422" t="str">
            <v>Saisir</v>
          </cell>
          <cell r="D422">
            <v>331</v>
          </cell>
          <cell r="E422">
            <v>60</v>
          </cell>
          <cell r="F422">
            <v>106</v>
          </cell>
          <cell r="G422">
            <v>7389.14</v>
          </cell>
          <cell r="H422" t="str">
            <v>Report 2012</v>
          </cell>
        </row>
        <row r="423">
          <cell r="B423" t="str">
            <v>9802U208</v>
          </cell>
          <cell r="C423" t="str">
            <v>Saisir</v>
          </cell>
          <cell r="D423">
            <v>331</v>
          </cell>
          <cell r="E423">
            <v>64</v>
          </cell>
          <cell r="F423">
            <v>106</v>
          </cell>
          <cell r="G423">
            <v>9683.48</v>
          </cell>
          <cell r="H423" t="str">
            <v>Report 2012</v>
          </cell>
        </row>
        <row r="424">
          <cell r="B424" t="str">
            <v>9802U208</v>
          </cell>
          <cell r="C424" t="str">
            <v>Saisir</v>
          </cell>
          <cell r="D424">
            <v>331</v>
          </cell>
          <cell r="E424">
            <v>60</v>
          </cell>
          <cell r="F424">
            <v>106</v>
          </cell>
          <cell r="G424">
            <v>6254.55</v>
          </cell>
          <cell r="H424" t="str">
            <v>Report 2012</v>
          </cell>
        </row>
        <row r="425">
          <cell r="B425" t="str">
            <v>9802U208</v>
          </cell>
          <cell r="C425" t="str">
            <v>Saisir</v>
          </cell>
          <cell r="D425">
            <v>331</v>
          </cell>
          <cell r="E425">
            <v>64</v>
          </cell>
          <cell r="F425">
            <v>106</v>
          </cell>
          <cell r="G425">
            <v>5294.81</v>
          </cell>
          <cell r="H425" t="str">
            <v>Report 2012</v>
          </cell>
        </row>
        <row r="426">
          <cell r="B426" t="str">
            <v>9802U208</v>
          </cell>
          <cell r="C426" t="str">
            <v>Saisir</v>
          </cell>
          <cell r="D426">
            <v>331</v>
          </cell>
          <cell r="E426">
            <v>21</v>
          </cell>
          <cell r="F426">
            <v>106</v>
          </cell>
          <cell r="G426">
            <v>2000</v>
          </cell>
          <cell r="H426" t="str">
            <v>Report 2012</v>
          </cell>
        </row>
        <row r="427">
          <cell r="B427" t="str">
            <v>9802U209</v>
          </cell>
          <cell r="C427" t="str">
            <v>Saisir</v>
          </cell>
          <cell r="D427">
            <v>12</v>
          </cell>
          <cell r="E427">
            <v>64</v>
          </cell>
          <cell r="F427">
            <v>106</v>
          </cell>
          <cell r="G427">
            <v>70360</v>
          </cell>
          <cell r="H427" t="str">
            <v>Salaires de MOLINA &amp; MOUREAU Déc 2012 + Année 2013</v>
          </cell>
        </row>
        <row r="428">
          <cell r="B428" t="str">
            <v>9802U209</v>
          </cell>
          <cell r="C428" t="str">
            <v>Saisir</v>
          </cell>
          <cell r="D428">
            <v>231</v>
          </cell>
          <cell r="E428">
            <v>64</v>
          </cell>
          <cell r="F428">
            <v>106</v>
          </cell>
          <cell r="G428">
            <v>-7000</v>
          </cell>
          <cell r="H428" t="str">
            <v>Budget déjà ouvert</v>
          </cell>
        </row>
        <row r="429">
          <cell r="B429" t="str">
            <v>9802U201</v>
          </cell>
          <cell r="C429" t="str">
            <v>Envoyer</v>
          </cell>
          <cell r="D429">
            <v>211</v>
          </cell>
          <cell r="E429">
            <v>60</v>
          </cell>
          <cell r="F429">
            <v>106</v>
          </cell>
          <cell r="G429">
            <v>-3435.93</v>
          </cell>
          <cell r="H429" t="str">
            <v>transfert fct &gt; pers pour prolongation Julie Lioré</v>
          </cell>
        </row>
        <row r="430">
          <cell r="B430" t="str">
            <v>9802U201</v>
          </cell>
          <cell r="C430" t="str">
            <v>Réception</v>
          </cell>
          <cell r="D430">
            <v>211</v>
          </cell>
          <cell r="E430">
            <v>64</v>
          </cell>
          <cell r="F430">
            <v>106</v>
          </cell>
          <cell r="G430">
            <v>3435.93</v>
          </cell>
          <cell r="H430" t="str">
            <v>transfert fct &gt; pers pour prolongation Julie Lioré</v>
          </cell>
        </row>
        <row r="431">
          <cell r="B431" t="str">
            <v>9802U210</v>
          </cell>
          <cell r="C431" t="str">
            <v>Saisir</v>
          </cell>
          <cell r="D431">
            <v>231</v>
          </cell>
          <cell r="E431">
            <v>60</v>
          </cell>
          <cell r="F431">
            <v>106</v>
          </cell>
          <cell r="G431">
            <v>30000</v>
          </cell>
          <cell r="H431" t="str">
            <v>avance sur report 2012&gt;&gt;2013</v>
          </cell>
        </row>
        <row r="432">
          <cell r="B432" t="str">
            <v>9802U210</v>
          </cell>
          <cell r="C432" t="str">
            <v>Saisir</v>
          </cell>
          <cell r="D432">
            <v>331</v>
          </cell>
          <cell r="E432">
            <v>60</v>
          </cell>
          <cell r="F432">
            <v>106</v>
          </cell>
          <cell r="G432">
            <v>30000</v>
          </cell>
          <cell r="H432" t="str">
            <v>avance sur report 2012 &gt;&gt;&gt; 2013</v>
          </cell>
        </row>
        <row r="433">
          <cell r="B433" t="str">
            <v>9802U210</v>
          </cell>
          <cell r="C433" t="str">
            <v>Saisir</v>
          </cell>
          <cell r="D433">
            <v>55</v>
          </cell>
          <cell r="E433">
            <v>21</v>
          </cell>
          <cell r="F433">
            <v>106</v>
          </cell>
          <cell r="G433">
            <v>14000</v>
          </cell>
          <cell r="H433" t="str">
            <v>Avance sur report 2012 /2013</v>
          </cell>
        </row>
        <row r="434">
          <cell r="B434" t="str">
            <v>9802U219</v>
          </cell>
          <cell r="C434" t="str">
            <v>Saisir</v>
          </cell>
          <cell r="D434">
            <v>331</v>
          </cell>
          <cell r="E434">
            <v>60</v>
          </cell>
          <cell r="F434">
            <v>106</v>
          </cell>
          <cell r="G434">
            <v>7000</v>
          </cell>
          <cell r="H434" t="str">
            <v>Tranche 2013</v>
          </cell>
        </row>
        <row r="435">
          <cell r="B435" t="str">
            <v>9802U210</v>
          </cell>
          <cell r="C435" t="str">
            <v>Saisir</v>
          </cell>
          <cell r="D435">
            <v>23</v>
          </cell>
          <cell r="E435">
            <v>60</v>
          </cell>
          <cell r="F435">
            <v>106</v>
          </cell>
          <cell r="G435">
            <v>10000</v>
          </cell>
          <cell r="H435" t="str">
            <v>Avance sur report 2012 /2013</v>
          </cell>
        </row>
        <row r="436">
          <cell r="B436" t="str">
            <v>9802U172</v>
          </cell>
          <cell r="C436" t="str">
            <v>Saisir</v>
          </cell>
          <cell r="D436">
            <v>331</v>
          </cell>
          <cell r="E436">
            <v>60</v>
          </cell>
          <cell r="F436">
            <v>110</v>
          </cell>
          <cell r="G436">
            <v>4000</v>
          </cell>
          <cell r="H436" t="str">
            <v>Tranche 2014</v>
          </cell>
        </row>
        <row r="437">
          <cell r="B437" t="str">
            <v>9802U210</v>
          </cell>
          <cell r="C437" t="str">
            <v>Saisir</v>
          </cell>
          <cell r="D437">
            <v>231</v>
          </cell>
          <cell r="E437">
            <v>60</v>
          </cell>
          <cell r="F437">
            <v>106</v>
          </cell>
          <cell r="G437">
            <v>1349.58</v>
          </cell>
          <cell r="H437" t="str">
            <v>Reliquat du report 2012 / 2013</v>
          </cell>
        </row>
        <row r="438">
          <cell r="B438" t="str">
            <v>9802U210</v>
          </cell>
          <cell r="C438" t="str">
            <v>Saisir</v>
          </cell>
          <cell r="D438">
            <v>23</v>
          </cell>
          <cell r="E438">
            <v>60</v>
          </cell>
          <cell r="F438">
            <v>106</v>
          </cell>
          <cell r="G438">
            <v>659.33</v>
          </cell>
          <cell r="H438" t="str">
            <v>Solde du report 2012</v>
          </cell>
        </row>
        <row r="439">
          <cell r="B439" t="str">
            <v>9802U160</v>
          </cell>
          <cell r="C439" t="str">
            <v>Envoyer</v>
          </cell>
          <cell r="D439">
            <v>331</v>
          </cell>
          <cell r="E439">
            <v>64</v>
          </cell>
          <cell r="F439">
            <v>106</v>
          </cell>
          <cell r="G439">
            <v>-5000</v>
          </cell>
          <cell r="H439" t="str">
            <v>Besoin pour paiement stages</v>
          </cell>
        </row>
        <row r="440">
          <cell r="B440" t="str">
            <v>9802U160</v>
          </cell>
          <cell r="C440" t="str">
            <v>Réception</v>
          </cell>
          <cell r="D440">
            <v>331</v>
          </cell>
          <cell r="E440">
            <v>60</v>
          </cell>
          <cell r="F440">
            <v>106</v>
          </cell>
          <cell r="G440">
            <v>5000</v>
          </cell>
          <cell r="H440" t="str">
            <v>Besoin pour paiement stages</v>
          </cell>
        </row>
        <row r="441">
          <cell r="B441" t="str">
            <v>9802U209</v>
          </cell>
          <cell r="C441" t="str">
            <v>Envoyer</v>
          </cell>
          <cell r="D441">
            <v>231</v>
          </cell>
          <cell r="E441">
            <v>60</v>
          </cell>
          <cell r="F441">
            <v>106</v>
          </cell>
          <cell r="G441">
            <v>-4600</v>
          </cell>
          <cell r="H441" t="str">
            <v>D de Leblanc pour paiement stage 2 mois</v>
          </cell>
        </row>
        <row r="442">
          <cell r="B442" t="str">
            <v>9802U209</v>
          </cell>
          <cell r="C442" t="str">
            <v>Réception</v>
          </cell>
          <cell r="D442">
            <v>231</v>
          </cell>
          <cell r="E442">
            <v>64</v>
          </cell>
          <cell r="F442">
            <v>106</v>
          </cell>
          <cell r="G442">
            <v>4600</v>
          </cell>
          <cell r="H442" t="str">
            <v>D de Leblanc pour paiement stage 2 mois</v>
          </cell>
        </row>
        <row r="443">
          <cell r="B443" t="str">
            <v>9802U210</v>
          </cell>
          <cell r="C443" t="str">
            <v>Saisir</v>
          </cell>
          <cell r="D443">
            <v>55</v>
          </cell>
          <cell r="E443">
            <v>21</v>
          </cell>
          <cell r="F443">
            <v>106</v>
          </cell>
          <cell r="G443">
            <v>528.95000000000005</v>
          </cell>
          <cell r="H443" t="str">
            <v>Solde du report 2012</v>
          </cell>
        </row>
        <row r="444">
          <cell r="B444" t="str">
            <v>9802U210</v>
          </cell>
          <cell r="C444" t="str">
            <v>Saisir</v>
          </cell>
          <cell r="D444">
            <v>331</v>
          </cell>
          <cell r="E444">
            <v>64</v>
          </cell>
          <cell r="F444">
            <v>106</v>
          </cell>
          <cell r="G444">
            <v>8331.31</v>
          </cell>
          <cell r="H444" t="str">
            <v>Report 2012</v>
          </cell>
        </row>
        <row r="445">
          <cell r="B445" t="str">
            <v>9802U210</v>
          </cell>
          <cell r="C445" t="str">
            <v>Saisir</v>
          </cell>
          <cell r="D445">
            <v>331</v>
          </cell>
          <cell r="E445">
            <v>60</v>
          </cell>
          <cell r="F445">
            <v>106</v>
          </cell>
          <cell r="G445">
            <v>-3335.37</v>
          </cell>
          <cell r="H445" t="str">
            <v>Besoin en salaire Diane MEGE</v>
          </cell>
        </row>
        <row r="446">
          <cell r="B446" t="str">
            <v>9802U210</v>
          </cell>
          <cell r="C446" t="str">
            <v>Saisir</v>
          </cell>
          <cell r="D446">
            <v>331</v>
          </cell>
          <cell r="E446">
            <v>64</v>
          </cell>
          <cell r="F446">
            <v>106</v>
          </cell>
          <cell r="G446">
            <v>3335.37</v>
          </cell>
          <cell r="H446" t="str">
            <v>Besoin en salaire Diane MEGE</v>
          </cell>
        </row>
        <row r="447">
          <cell r="B447" t="str">
            <v>9802U2121</v>
          </cell>
          <cell r="C447" t="str">
            <v>Saisir</v>
          </cell>
          <cell r="D447">
            <v>331</v>
          </cell>
          <cell r="E447">
            <v>21</v>
          </cell>
          <cell r="F447">
            <v>106</v>
          </cell>
          <cell r="G447">
            <v>28350</v>
          </cell>
          <cell r="H447" t="str">
            <v>Avance sur report 2012 / 2013</v>
          </cell>
        </row>
        <row r="448">
          <cell r="B448" t="str">
            <v>9802U2121</v>
          </cell>
          <cell r="C448" t="str">
            <v>Saisir</v>
          </cell>
          <cell r="D448">
            <v>23</v>
          </cell>
          <cell r="E448">
            <v>60</v>
          </cell>
          <cell r="F448">
            <v>106</v>
          </cell>
          <cell r="G448">
            <v>760.59</v>
          </cell>
          <cell r="H448" t="str">
            <v>Report 2012</v>
          </cell>
        </row>
        <row r="449">
          <cell r="B449" t="str">
            <v>9802U2121</v>
          </cell>
          <cell r="C449" t="str">
            <v>Saisir</v>
          </cell>
          <cell r="D449">
            <v>23</v>
          </cell>
          <cell r="E449">
            <v>64</v>
          </cell>
          <cell r="F449">
            <v>106</v>
          </cell>
          <cell r="G449">
            <v>26465.49</v>
          </cell>
          <cell r="H449" t="str">
            <v>Report 2012</v>
          </cell>
        </row>
        <row r="450">
          <cell r="B450" t="str">
            <v>9802U2121</v>
          </cell>
          <cell r="C450" t="str">
            <v>Saisir</v>
          </cell>
          <cell r="D450">
            <v>55</v>
          </cell>
          <cell r="E450">
            <v>21</v>
          </cell>
          <cell r="F450">
            <v>106</v>
          </cell>
          <cell r="G450">
            <v>3994.97</v>
          </cell>
          <cell r="H450" t="str">
            <v>Report 2012</v>
          </cell>
        </row>
        <row r="451">
          <cell r="B451" t="str">
            <v>9802U2121</v>
          </cell>
          <cell r="C451" t="str">
            <v>Saisir</v>
          </cell>
          <cell r="D451">
            <v>331</v>
          </cell>
          <cell r="E451">
            <v>60</v>
          </cell>
          <cell r="F451">
            <v>106</v>
          </cell>
          <cell r="G451">
            <v>551.64</v>
          </cell>
          <cell r="H451" t="str">
            <v>Report 2012</v>
          </cell>
        </row>
        <row r="452">
          <cell r="B452" t="str">
            <v>9802U2122</v>
          </cell>
          <cell r="C452" t="str">
            <v>Saisir</v>
          </cell>
          <cell r="D452">
            <v>231</v>
          </cell>
          <cell r="E452">
            <v>60</v>
          </cell>
          <cell r="F452">
            <v>106</v>
          </cell>
          <cell r="G452">
            <v>5000</v>
          </cell>
          <cell r="H452" t="str">
            <v>avance sur report</v>
          </cell>
        </row>
        <row r="453">
          <cell r="B453" t="str">
            <v>9802U2122</v>
          </cell>
          <cell r="C453" t="str">
            <v>Saisir</v>
          </cell>
          <cell r="D453">
            <v>23</v>
          </cell>
          <cell r="E453">
            <v>60</v>
          </cell>
          <cell r="F453">
            <v>106</v>
          </cell>
          <cell r="G453">
            <v>55684.57</v>
          </cell>
          <cell r="H453" t="str">
            <v>Report 2012 / 2013</v>
          </cell>
        </row>
        <row r="454">
          <cell r="B454" t="str">
            <v>9802U2122</v>
          </cell>
          <cell r="C454" t="str">
            <v>Saisir</v>
          </cell>
          <cell r="D454">
            <v>23</v>
          </cell>
          <cell r="E454">
            <v>64</v>
          </cell>
          <cell r="F454">
            <v>106</v>
          </cell>
          <cell r="G454">
            <v>43769.52</v>
          </cell>
          <cell r="H454" t="str">
            <v>Report 2012 / 2013</v>
          </cell>
        </row>
        <row r="455">
          <cell r="B455" t="str">
            <v>9802U2122</v>
          </cell>
          <cell r="C455" t="str">
            <v>Saisir</v>
          </cell>
          <cell r="D455">
            <v>55</v>
          </cell>
          <cell r="E455">
            <v>21</v>
          </cell>
          <cell r="F455">
            <v>106</v>
          </cell>
          <cell r="G455">
            <v>8570.15</v>
          </cell>
          <cell r="H455" t="str">
            <v>Report 2012 / 2013</v>
          </cell>
        </row>
        <row r="456">
          <cell r="B456" t="str">
            <v>9802U2124</v>
          </cell>
          <cell r="C456" t="str">
            <v>Saisir</v>
          </cell>
          <cell r="D456">
            <v>23</v>
          </cell>
          <cell r="E456">
            <v>60</v>
          </cell>
          <cell r="F456">
            <v>106</v>
          </cell>
          <cell r="G456">
            <v>6151.81</v>
          </cell>
          <cell r="H456" t="str">
            <v>Report 2012</v>
          </cell>
        </row>
        <row r="457">
          <cell r="B457" t="str">
            <v>9802U2124</v>
          </cell>
          <cell r="C457" t="str">
            <v>Saisir</v>
          </cell>
          <cell r="D457">
            <v>23</v>
          </cell>
          <cell r="E457">
            <v>64</v>
          </cell>
          <cell r="F457">
            <v>106</v>
          </cell>
          <cell r="G457">
            <v>12036.07</v>
          </cell>
          <cell r="H457" t="str">
            <v>Report 2012</v>
          </cell>
        </row>
        <row r="458">
          <cell r="B458" t="str">
            <v>9802U2124</v>
          </cell>
          <cell r="C458" t="str">
            <v>Saisir</v>
          </cell>
          <cell r="D458">
            <v>55</v>
          </cell>
          <cell r="E458">
            <v>21</v>
          </cell>
          <cell r="F458">
            <v>106</v>
          </cell>
          <cell r="G458">
            <v>3000</v>
          </cell>
          <cell r="H458" t="str">
            <v>Report 2012</v>
          </cell>
        </row>
        <row r="459">
          <cell r="B459" t="str">
            <v>9802U2124</v>
          </cell>
          <cell r="C459" t="str">
            <v>Saisir</v>
          </cell>
          <cell r="D459">
            <v>331</v>
          </cell>
          <cell r="E459">
            <v>21</v>
          </cell>
          <cell r="F459">
            <v>106</v>
          </cell>
          <cell r="G459">
            <v>856.89</v>
          </cell>
          <cell r="H459" t="str">
            <v>Report 2012</v>
          </cell>
        </row>
        <row r="460">
          <cell r="B460" t="str">
            <v>9802U2124</v>
          </cell>
          <cell r="C460" t="str">
            <v>Saisir</v>
          </cell>
          <cell r="D460">
            <v>231</v>
          </cell>
          <cell r="E460">
            <v>60</v>
          </cell>
          <cell r="F460">
            <v>106</v>
          </cell>
          <cell r="G460">
            <v>1135</v>
          </cell>
          <cell r="H460" t="str">
            <v>Report 2012</v>
          </cell>
        </row>
        <row r="461">
          <cell r="B461" t="str">
            <v>9802U2124</v>
          </cell>
          <cell r="C461" t="str">
            <v>Saisir</v>
          </cell>
          <cell r="D461">
            <v>231</v>
          </cell>
          <cell r="E461">
            <v>64</v>
          </cell>
          <cell r="F461">
            <v>106</v>
          </cell>
          <cell r="G461">
            <v>90.41</v>
          </cell>
          <cell r="H461" t="str">
            <v>Report 2012</v>
          </cell>
        </row>
        <row r="462">
          <cell r="B462" t="str">
            <v>9802U2125</v>
          </cell>
          <cell r="C462" t="str">
            <v>Saisir</v>
          </cell>
          <cell r="D462">
            <v>23</v>
          </cell>
          <cell r="E462">
            <v>60</v>
          </cell>
          <cell r="F462">
            <v>106</v>
          </cell>
          <cell r="G462">
            <v>17464.39</v>
          </cell>
          <cell r="H462" t="str">
            <v>Report 2012</v>
          </cell>
        </row>
        <row r="463">
          <cell r="B463" t="str">
            <v>9802U2125</v>
          </cell>
          <cell r="C463" t="str">
            <v>Saisir</v>
          </cell>
          <cell r="D463">
            <v>23</v>
          </cell>
          <cell r="E463">
            <v>64</v>
          </cell>
          <cell r="F463">
            <v>106</v>
          </cell>
          <cell r="G463">
            <v>32140.81</v>
          </cell>
          <cell r="H463" t="str">
            <v>Report 2012</v>
          </cell>
        </row>
        <row r="464">
          <cell r="B464" t="str">
            <v>9802U2125</v>
          </cell>
          <cell r="C464" t="str">
            <v>Saisir</v>
          </cell>
          <cell r="D464">
            <v>55</v>
          </cell>
          <cell r="E464">
            <v>21</v>
          </cell>
          <cell r="F464">
            <v>106</v>
          </cell>
          <cell r="G464">
            <v>4000</v>
          </cell>
          <cell r="H464" t="str">
            <v>Report 2012</v>
          </cell>
        </row>
        <row r="465">
          <cell r="B465" t="str">
            <v>9802U2125</v>
          </cell>
          <cell r="C465" t="str">
            <v>Saisir</v>
          </cell>
          <cell r="D465">
            <v>331</v>
          </cell>
          <cell r="E465">
            <v>64</v>
          </cell>
          <cell r="F465">
            <v>106</v>
          </cell>
          <cell r="G465">
            <v>3349.57</v>
          </cell>
          <cell r="H465" t="str">
            <v>Report 2012</v>
          </cell>
        </row>
        <row r="466">
          <cell r="B466" t="str">
            <v>9802U2125</v>
          </cell>
          <cell r="C466" t="str">
            <v>Saisir</v>
          </cell>
          <cell r="D466">
            <v>23</v>
          </cell>
          <cell r="E466">
            <v>60</v>
          </cell>
          <cell r="F466">
            <v>106</v>
          </cell>
          <cell r="G466">
            <v>7817.44</v>
          </cell>
          <cell r="H466" t="str">
            <v>Report 2012</v>
          </cell>
        </row>
        <row r="467">
          <cell r="B467" t="str">
            <v>9802U2125</v>
          </cell>
          <cell r="C467" t="str">
            <v>Saisir</v>
          </cell>
          <cell r="D467">
            <v>23</v>
          </cell>
          <cell r="E467">
            <v>64</v>
          </cell>
          <cell r="F467">
            <v>106</v>
          </cell>
          <cell r="G467">
            <v>4375.88</v>
          </cell>
          <cell r="H467" t="str">
            <v>Report 2012</v>
          </cell>
        </row>
        <row r="468">
          <cell r="B468" t="str">
            <v>9802U2124</v>
          </cell>
          <cell r="C468" t="str">
            <v>Saisir</v>
          </cell>
          <cell r="D468">
            <v>23</v>
          </cell>
          <cell r="E468">
            <v>60</v>
          </cell>
          <cell r="F468">
            <v>106</v>
          </cell>
          <cell r="G468">
            <v>27000</v>
          </cell>
          <cell r="H468" t="str">
            <v>Totalité de la subvention</v>
          </cell>
        </row>
        <row r="469">
          <cell r="B469" t="str">
            <v>9802U2126</v>
          </cell>
          <cell r="C469" t="str">
            <v>Saisir</v>
          </cell>
          <cell r="D469">
            <v>331</v>
          </cell>
          <cell r="E469">
            <v>60</v>
          </cell>
          <cell r="F469">
            <v>106</v>
          </cell>
          <cell r="G469">
            <v>4680.88</v>
          </cell>
          <cell r="H469" t="str">
            <v>avance sur report 2012&gt;&gt;2013</v>
          </cell>
        </row>
        <row r="470">
          <cell r="B470" t="str">
            <v>9802U2126</v>
          </cell>
          <cell r="C470" t="str">
            <v>Saisir</v>
          </cell>
          <cell r="D470">
            <v>23</v>
          </cell>
          <cell r="E470">
            <v>21</v>
          </cell>
          <cell r="F470">
            <v>106</v>
          </cell>
          <cell r="G470">
            <v>2000</v>
          </cell>
          <cell r="H470" t="str">
            <v>Avance sur report 2012 / 2013</v>
          </cell>
        </row>
        <row r="471">
          <cell r="B471" t="str">
            <v>9802U2126</v>
          </cell>
          <cell r="C471" t="str">
            <v>Saisir</v>
          </cell>
          <cell r="D471">
            <v>331</v>
          </cell>
          <cell r="E471">
            <v>60</v>
          </cell>
          <cell r="F471">
            <v>106</v>
          </cell>
          <cell r="G471">
            <v>32622.74</v>
          </cell>
          <cell r="H471" t="str">
            <v>Complément ouverture 2013 / reports précédents</v>
          </cell>
        </row>
        <row r="472">
          <cell r="B472" t="str">
            <v>9802U2126</v>
          </cell>
          <cell r="C472" t="str">
            <v>Saisir</v>
          </cell>
          <cell r="D472">
            <v>23</v>
          </cell>
          <cell r="E472">
            <v>60</v>
          </cell>
          <cell r="F472">
            <v>106</v>
          </cell>
          <cell r="G472">
            <v>34679.160000000003</v>
          </cell>
          <cell r="H472" t="str">
            <v>Report 2012</v>
          </cell>
        </row>
        <row r="473">
          <cell r="B473" t="str">
            <v>9802U223</v>
          </cell>
          <cell r="C473" t="str">
            <v>Saisir</v>
          </cell>
          <cell r="D473">
            <v>231</v>
          </cell>
          <cell r="E473">
            <v>60</v>
          </cell>
          <cell r="F473">
            <v>106</v>
          </cell>
          <cell r="G473">
            <v>126550</v>
          </cell>
          <cell r="H473" t="str">
            <v>Total de la subvention</v>
          </cell>
        </row>
        <row r="474">
          <cell r="B474" t="str">
            <v>9802U2126</v>
          </cell>
          <cell r="C474" t="str">
            <v>Saisir</v>
          </cell>
          <cell r="D474">
            <v>23</v>
          </cell>
          <cell r="E474">
            <v>64</v>
          </cell>
          <cell r="F474">
            <v>106</v>
          </cell>
          <cell r="G474">
            <v>16628.32</v>
          </cell>
          <cell r="H474" t="str">
            <v>Report 2012</v>
          </cell>
        </row>
        <row r="475">
          <cell r="B475" t="str">
            <v>9802U2126</v>
          </cell>
          <cell r="C475" t="str">
            <v>Saisir</v>
          </cell>
          <cell r="D475">
            <v>55</v>
          </cell>
          <cell r="E475">
            <v>21</v>
          </cell>
          <cell r="F475">
            <v>106</v>
          </cell>
          <cell r="G475">
            <v>3767.75</v>
          </cell>
          <cell r="H475" t="str">
            <v>Report 2012</v>
          </cell>
        </row>
        <row r="476">
          <cell r="B476" t="str">
            <v>9802U2126</v>
          </cell>
          <cell r="C476" t="str">
            <v>Saisir</v>
          </cell>
          <cell r="D476">
            <v>23</v>
          </cell>
          <cell r="E476">
            <v>60</v>
          </cell>
          <cell r="F476">
            <v>106</v>
          </cell>
          <cell r="G476">
            <v>12000</v>
          </cell>
          <cell r="H476" t="str">
            <v>report 2012</v>
          </cell>
        </row>
        <row r="477">
          <cell r="B477" t="str">
            <v>9802U2126</v>
          </cell>
          <cell r="C477" t="str">
            <v>Saisir</v>
          </cell>
          <cell r="D477">
            <v>23</v>
          </cell>
          <cell r="E477">
            <v>60</v>
          </cell>
          <cell r="F477">
            <v>106</v>
          </cell>
          <cell r="G477">
            <v>430.56</v>
          </cell>
          <cell r="H477" t="str">
            <v>Report 2012</v>
          </cell>
        </row>
        <row r="478">
          <cell r="B478" t="str">
            <v>9802U2126</v>
          </cell>
          <cell r="C478" t="str">
            <v>Saisir</v>
          </cell>
          <cell r="D478">
            <v>55</v>
          </cell>
          <cell r="E478">
            <v>21</v>
          </cell>
          <cell r="F478">
            <v>106</v>
          </cell>
          <cell r="G478">
            <v>2277.34</v>
          </cell>
          <cell r="H478" t="str">
            <v>Report 2012</v>
          </cell>
        </row>
        <row r="479">
          <cell r="B479" t="str">
            <v>9802U2121</v>
          </cell>
          <cell r="C479" t="str">
            <v>Saisir</v>
          </cell>
          <cell r="D479">
            <v>23</v>
          </cell>
          <cell r="E479">
            <v>60</v>
          </cell>
          <cell r="F479">
            <v>106</v>
          </cell>
          <cell r="G479">
            <v>14500</v>
          </cell>
          <cell r="H479" t="str">
            <v>Tranche 2013</v>
          </cell>
        </row>
        <row r="480">
          <cell r="B480" t="str">
            <v>9802U223</v>
          </cell>
          <cell r="C480" t="str">
            <v>Saisir</v>
          </cell>
          <cell r="D480">
            <v>231</v>
          </cell>
          <cell r="E480">
            <v>60</v>
          </cell>
          <cell r="F480">
            <v>106</v>
          </cell>
          <cell r="G480">
            <v>17000</v>
          </cell>
          <cell r="H480" t="str">
            <v>Totalité de la subvention</v>
          </cell>
        </row>
        <row r="481">
          <cell r="B481" t="str">
            <v>9802U2126</v>
          </cell>
          <cell r="C481" t="str">
            <v>Saisir</v>
          </cell>
          <cell r="D481">
            <v>23</v>
          </cell>
          <cell r="E481">
            <v>64</v>
          </cell>
          <cell r="F481">
            <v>106</v>
          </cell>
          <cell r="G481">
            <v>1085.95</v>
          </cell>
          <cell r="H481" t="str">
            <v>Report 2012</v>
          </cell>
        </row>
        <row r="482">
          <cell r="B482" t="str">
            <v>9802U2128</v>
          </cell>
          <cell r="C482" t="str">
            <v>Saisir</v>
          </cell>
          <cell r="D482">
            <v>111</v>
          </cell>
          <cell r="E482">
            <v>60</v>
          </cell>
          <cell r="F482">
            <v>106</v>
          </cell>
          <cell r="G482">
            <v>10000</v>
          </cell>
          <cell r="H482" t="str">
            <v>avance sur report</v>
          </cell>
        </row>
        <row r="483">
          <cell r="B483" t="str">
            <v>9802U160</v>
          </cell>
          <cell r="C483" t="str">
            <v>Saisir</v>
          </cell>
          <cell r="D483">
            <v>231</v>
          </cell>
          <cell r="E483">
            <v>64</v>
          </cell>
          <cell r="F483">
            <v>106</v>
          </cell>
          <cell r="G483">
            <v>30000</v>
          </cell>
          <cell r="H483" t="str">
            <v>Tranche 2013</v>
          </cell>
        </row>
        <row r="484">
          <cell r="B484" t="str">
            <v>9802U160</v>
          </cell>
          <cell r="C484" t="str">
            <v>Saisir</v>
          </cell>
          <cell r="D484">
            <v>231</v>
          </cell>
          <cell r="E484">
            <v>60</v>
          </cell>
          <cell r="F484">
            <v>106</v>
          </cell>
          <cell r="G484">
            <v>10000</v>
          </cell>
          <cell r="H484" t="str">
            <v>Tranche 2013</v>
          </cell>
        </row>
        <row r="485">
          <cell r="B485" t="str">
            <v>9802U160</v>
          </cell>
          <cell r="C485" t="str">
            <v>Saisir</v>
          </cell>
          <cell r="D485">
            <v>526</v>
          </cell>
          <cell r="E485">
            <v>21</v>
          </cell>
          <cell r="F485">
            <v>106</v>
          </cell>
          <cell r="G485">
            <v>10000</v>
          </cell>
          <cell r="H485" t="str">
            <v>Tranche 2013</v>
          </cell>
        </row>
        <row r="486">
          <cell r="B486" t="str">
            <v>9802U2128</v>
          </cell>
          <cell r="C486" t="str">
            <v>Saisir</v>
          </cell>
          <cell r="D486">
            <v>23</v>
          </cell>
          <cell r="E486">
            <v>60</v>
          </cell>
          <cell r="F486">
            <v>106</v>
          </cell>
          <cell r="G486">
            <v>42191.01</v>
          </cell>
          <cell r="H486" t="str">
            <v>Report 2012</v>
          </cell>
        </row>
        <row r="487">
          <cell r="B487" t="str">
            <v>9802U2128</v>
          </cell>
          <cell r="C487" t="str">
            <v>Saisir</v>
          </cell>
          <cell r="D487">
            <v>23</v>
          </cell>
          <cell r="E487">
            <v>64</v>
          </cell>
          <cell r="F487">
            <v>106</v>
          </cell>
          <cell r="G487">
            <v>16628.32</v>
          </cell>
          <cell r="H487" t="str">
            <v>Report 2012</v>
          </cell>
        </row>
        <row r="488">
          <cell r="B488" t="str">
            <v>9802U404</v>
          </cell>
          <cell r="C488" t="str">
            <v>Saisir</v>
          </cell>
          <cell r="D488">
            <v>331</v>
          </cell>
          <cell r="E488">
            <v>60</v>
          </cell>
          <cell r="F488">
            <v>111</v>
          </cell>
          <cell r="G488">
            <v>12480</v>
          </cell>
          <cell r="H488" t="str">
            <v>Tranche 2013</v>
          </cell>
        </row>
        <row r="489">
          <cell r="B489" t="str">
            <v>9802U2128</v>
          </cell>
          <cell r="C489" t="str">
            <v>Saisir</v>
          </cell>
          <cell r="D489">
            <v>55</v>
          </cell>
          <cell r="E489">
            <v>21</v>
          </cell>
          <cell r="F489">
            <v>106</v>
          </cell>
          <cell r="G489">
            <v>10001.950000000001</v>
          </cell>
          <cell r="H489" t="str">
            <v>Report 2012</v>
          </cell>
        </row>
        <row r="490">
          <cell r="B490" t="str">
            <v>9802U2128</v>
          </cell>
          <cell r="C490" t="str">
            <v>Saisir</v>
          </cell>
          <cell r="D490">
            <v>111</v>
          </cell>
          <cell r="E490">
            <v>60</v>
          </cell>
          <cell r="F490">
            <v>106</v>
          </cell>
          <cell r="G490">
            <v>7500.84</v>
          </cell>
          <cell r="H490" t="str">
            <v>Report 2012</v>
          </cell>
        </row>
        <row r="491">
          <cell r="B491" t="str">
            <v>9802U2128</v>
          </cell>
          <cell r="C491" t="str">
            <v>Saisir</v>
          </cell>
          <cell r="D491">
            <v>111</v>
          </cell>
          <cell r="E491">
            <v>60</v>
          </cell>
          <cell r="F491">
            <v>106</v>
          </cell>
          <cell r="G491">
            <v>1200</v>
          </cell>
          <cell r="H491" t="str">
            <v>Reste à ouvrir</v>
          </cell>
        </row>
        <row r="492">
          <cell r="B492" t="str">
            <v>9802U2129</v>
          </cell>
          <cell r="C492" t="str">
            <v>Saisir</v>
          </cell>
          <cell r="D492">
            <v>23</v>
          </cell>
          <cell r="E492">
            <v>60</v>
          </cell>
          <cell r="F492">
            <v>106</v>
          </cell>
          <cell r="G492">
            <v>59292.21</v>
          </cell>
          <cell r="H492" t="str">
            <v>Report 2012</v>
          </cell>
        </row>
        <row r="493">
          <cell r="B493" t="str">
            <v>9802U2129</v>
          </cell>
          <cell r="C493" t="str">
            <v>Saisir</v>
          </cell>
          <cell r="D493">
            <v>23</v>
          </cell>
          <cell r="E493">
            <v>64</v>
          </cell>
          <cell r="F493">
            <v>106</v>
          </cell>
          <cell r="G493">
            <v>103628.84</v>
          </cell>
          <cell r="H493" t="str">
            <v>Report 2012</v>
          </cell>
        </row>
        <row r="494">
          <cell r="B494" t="str">
            <v>9802U2129</v>
          </cell>
          <cell r="C494" t="str">
            <v>Saisir</v>
          </cell>
          <cell r="D494">
            <v>55</v>
          </cell>
          <cell r="E494">
            <v>21</v>
          </cell>
          <cell r="F494">
            <v>106</v>
          </cell>
          <cell r="G494">
            <v>8000</v>
          </cell>
          <cell r="H494" t="str">
            <v>Report 2012</v>
          </cell>
        </row>
        <row r="495">
          <cell r="B495" t="str">
            <v>9802U211</v>
          </cell>
          <cell r="C495" t="str">
            <v>Saisir</v>
          </cell>
          <cell r="D495">
            <v>331</v>
          </cell>
          <cell r="E495">
            <v>60</v>
          </cell>
          <cell r="F495">
            <v>106</v>
          </cell>
          <cell r="G495">
            <v>55000</v>
          </cell>
          <cell r="H495" t="str">
            <v>Tranche 2013</v>
          </cell>
        </row>
        <row r="496">
          <cell r="B496" t="str">
            <v>9802U2125</v>
          </cell>
          <cell r="C496" t="str">
            <v>Envoyer</v>
          </cell>
          <cell r="D496">
            <v>23</v>
          </cell>
          <cell r="E496">
            <v>60</v>
          </cell>
          <cell r="F496">
            <v>106</v>
          </cell>
          <cell r="G496">
            <v>-4537.55</v>
          </cell>
          <cell r="H496" t="str">
            <v>transfert fonct vers equit</v>
          </cell>
        </row>
        <row r="497">
          <cell r="B497" t="str">
            <v>9802U2125</v>
          </cell>
          <cell r="C497" t="str">
            <v>Réception</v>
          </cell>
          <cell r="D497">
            <v>23</v>
          </cell>
          <cell r="E497">
            <v>21</v>
          </cell>
          <cell r="F497">
            <v>106</v>
          </cell>
          <cell r="G497">
            <v>4537.55</v>
          </cell>
          <cell r="H497" t="str">
            <v>transfert fonct vers equit</v>
          </cell>
        </row>
        <row r="498">
          <cell r="B498" t="str">
            <v>9802U212C</v>
          </cell>
          <cell r="C498" t="str">
            <v>Saisir</v>
          </cell>
          <cell r="D498">
            <v>23</v>
          </cell>
          <cell r="E498">
            <v>21</v>
          </cell>
          <cell r="F498">
            <v>106</v>
          </cell>
          <cell r="G498">
            <v>12778</v>
          </cell>
          <cell r="H498" t="str">
            <v>Avance sur report 2012 /2013</v>
          </cell>
        </row>
        <row r="499">
          <cell r="B499" t="str">
            <v>9802U212C</v>
          </cell>
          <cell r="C499" t="str">
            <v>Saisir</v>
          </cell>
          <cell r="D499">
            <v>23</v>
          </cell>
          <cell r="E499">
            <v>60</v>
          </cell>
          <cell r="F499">
            <v>106</v>
          </cell>
          <cell r="G499">
            <v>83.05</v>
          </cell>
          <cell r="H499" t="str">
            <v>Report 2012</v>
          </cell>
        </row>
        <row r="500">
          <cell r="B500" t="str">
            <v>9802U212C</v>
          </cell>
          <cell r="C500" t="str">
            <v>Saisir</v>
          </cell>
          <cell r="D500">
            <v>23</v>
          </cell>
          <cell r="E500">
            <v>64</v>
          </cell>
          <cell r="F500">
            <v>106</v>
          </cell>
          <cell r="G500">
            <v>11222</v>
          </cell>
          <cell r="H500" t="str">
            <v>Report 2012</v>
          </cell>
        </row>
        <row r="501">
          <cell r="B501" t="str">
            <v>9802U212C</v>
          </cell>
          <cell r="C501" t="str">
            <v>Saisir</v>
          </cell>
          <cell r="D501">
            <v>55</v>
          </cell>
          <cell r="E501">
            <v>21</v>
          </cell>
          <cell r="F501">
            <v>106</v>
          </cell>
          <cell r="G501">
            <v>13000</v>
          </cell>
          <cell r="H501" t="str">
            <v>Solde du report 2012</v>
          </cell>
        </row>
        <row r="502">
          <cell r="B502" t="str">
            <v>9802U213</v>
          </cell>
          <cell r="C502" t="str">
            <v>Saisir</v>
          </cell>
          <cell r="D502">
            <v>331</v>
          </cell>
          <cell r="E502">
            <v>64</v>
          </cell>
          <cell r="F502">
            <v>106</v>
          </cell>
          <cell r="G502">
            <v>50000</v>
          </cell>
          <cell r="H502" t="str">
            <v>FLI équipe 2 Etape 1</v>
          </cell>
        </row>
        <row r="503">
          <cell r="B503" t="str">
            <v>9802U215</v>
          </cell>
          <cell r="C503" t="str">
            <v>Saisir</v>
          </cell>
          <cell r="D503">
            <v>331</v>
          </cell>
          <cell r="E503">
            <v>60</v>
          </cell>
          <cell r="F503">
            <v>106</v>
          </cell>
          <cell r="G503">
            <v>8552.9599999999991</v>
          </cell>
          <cell r="H503" t="str">
            <v>Report 2012 / 2013</v>
          </cell>
        </row>
        <row r="504">
          <cell r="B504" t="str">
            <v>9802U223</v>
          </cell>
          <cell r="C504" t="str">
            <v>Envoyer</v>
          </cell>
          <cell r="D504">
            <v>521</v>
          </cell>
          <cell r="E504">
            <v>21</v>
          </cell>
          <cell r="F504">
            <v>106</v>
          </cell>
          <cell r="G504">
            <v>-20512</v>
          </cell>
          <cell r="H504" t="str">
            <v>modification commande 4500059214</v>
          </cell>
        </row>
        <row r="505">
          <cell r="B505" t="str">
            <v>9802U223</v>
          </cell>
          <cell r="C505" t="str">
            <v>Réception</v>
          </cell>
          <cell r="D505">
            <v>211</v>
          </cell>
          <cell r="E505">
            <v>60</v>
          </cell>
          <cell r="F505">
            <v>106</v>
          </cell>
          <cell r="G505">
            <v>20512</v>
          </cell>
          <cell r="H505" t="str">
            <v>modification commande 4500059214</v>
          </cell>
        </row>
        <row r="506">
          <cell r="B506" t="str">
            <v>9802U215</v>
          </cell>
          <cell r="C506" t="str">
            <v>Saisir</v>
          </cell>
          <cell r="D506">
            <v>332</v>
          </cell>
          <cell r="E506">
            <v>60</v>
          </cell>
          <cell r="F506">
            <v>106</v>
          </cell>
          <cell r="G506">
            <v>-21900</v>
          </cell>
          <cell r="H506" t="str">
            <v>Réduction tranche 2013: ouvert et consommé en 2012</v>
          </cell>
        </row>
        <row r="507">
          <cell r="B507" t="str">
            <v>9802U215</v>
          </cell>
          <cell r="C507" t="str">
            <v>Saisir</v>
          </cell>
          <cell r="D507">
            <v>332</v>
          </cell>
          <cell r="E507">
            <v>64</v>
          </cell>
          <cell r="F507">
            <v>106</v>
          </cell>
          <cell r="G507">
            <v>1012.52</v>
          </cell>
          <cell r="H507" t="str">
            <v>Report 2012</v>
          </cell>
        </row>
        <row r="508">
          <cell r="B508" t="str">
            <v>9803U104</v>
          </cell>
          <cell r="C508" t="str">
            <v>Envoyer</v>
          </cell>
          <cell r="D508">
            <v>331</v>
          </cell>
          <cell r="E508">
            <v>21</v>
          </cell>
          <cell r="F508">
            <v>108</v>
          </cell>
          <cell r="G508">
            <v>-40000</v>
          </cell>
          <cell r="H508" t="str">
            <v>virement suite ventilation fiche de renseignements</v>
          </cell>
        </row>
        <row r="509">
          <cell r="B509" t="str">
            <v>9803U104</v>
          </cell>
          <cell r="C509" t="str">
            <v>Réception</v>
          </cell>
          <cell r="D509">
            <v>331</v>
          </cell>
          <cell r="E509">
            <v>60</v>
          </cell>
          <cell r="F509">
            <v>108</v>
          </cell>
          <cell r="G509">
            <v>40000</v>
          </cell>
          <cell r="H509" t="str">
            <v>virement suite ventilation fiche de renseignements</v>
          </cell>
        </row>
        <row r="510">
          <cell r="B510" t="str">
            <v>9802U215</v>
          </cell>
          <cell r="C510" t="str">
            <v>Saisir</v>
          </cell>
          <cell r="D510">
            <v>332</v>
          </cell>
          <cell r="E510">
            <v>60</v>
          </cell>
          <cell r="F510">
            <v>106</v>
          </cell>
          <cell r="G510">
            <v>4494.9399999999996</v>
          </cell>
          <cell r="H510" t="str">
            <v>Report 2012</v>
          </cell>
        </row>
        <row r="511">
          <cell r="B511" t="str">
            <v>9802U218</v>
          </cell>
          <cell r="C511" t="str">
            <v>Saisir</v>
          </cell>
          <cell r="D511">
            <v>331</v>
          </cell>
          <cell r="E511">
            <v>60</v>
          </cell>
          <cell r="F511">
            <v>106</v>
          </cell>
          <cell r="G511">
            <v>12000</v>
          </cell>
          <cell r="H511" t="str">
            <v>Avance sur report 2012 /2013</v>
          </cell>
        </row>
        <row r="512">
          <cell r="B512" t="str">
            <v>9802U218</v>
          </cell>
          <cell r="C512" t="str">
            <v>Saisir</v>
          </cell>
          <cell r="D512">
            <v>331</v>
          </cell>
          <cell r="E512">
            <v>60</v>
          </cell>
          <cell r="F512">
            <v>106</v>
          </cell>
          <cell r="G512">
            <v>12194.71</v>
          </cell>
          <cell r="H512" t="str">
            <v>Solde du 64 de 2012 avance sur report 2013</v>
          </cell>
        </row>
        <row r="513">
          <cell r="B513" t="str">
            <v>9802U167</v>
          </cell>
          <cell r="C513" t="str">
            <v>Envoyer</v>
          </cell>
          <cell r="D513">
            <v>331</v>
          </cell>
          <cell r="E513">
            <v>21</v>
          </cell>
          <cell r="F513">
            <v>106</v>
          </cell>
          <cell r="G513">
            <v>-3000</v>
          </cell>
          <cell r="H513" t="str">
            <v>virement pour cde volet roulant</v>
          </cell>
        </row>
        <row r="514">
          <cell r="B514" t="str">
            <v>9802U167</v>
          </cell>
          <cell r="C514" t="str">
            <v>Réception</v>
          </cell>
          <cell r="D514">
            <v>331</v>
          </cell>
          <cell r="E514">
            <v>60</v>
          </cell>
          <cell r="F514">
            <v>106</v>
          </cell>
          <cell r="G514">
            <v>3000</v>
          </cell>
          <cell r="H514" t="str">
            <v>virement pour cde volet roulant</v>
          </cell>
        </row>
        <row r="515">
          <cell r="B515" t="str">
            <v>9802U218</v>
          </cell>
          <cell r="C515" t="str">
            <v>Saisir</v>
          </cell>
          <cell r="D515">
            <v>331</v>
          </cell>
          <cell r="E515">
            <v>60</v>
          </cell>
          <cell r="F515">
            <v>106</v>
          </cell>
          <cell r="G515">
            <v>20000</v>
          </cell>
          <cell r="H515" t="str">
            <v>Avance sur report 2012 / 2013</v>
          </cell>
        </row>
        <row r="516">
          <cell r="B516" t="str">
            <v>9802U2128</v>
          </cell>
          <cell r="C516" t="str">
            <v>Saisir</v>
          </cell>
          <cell r="D516">
            <v>12</v>
          </cell>
          <cell r="E516">
            <v>60</v>
          </cell>
          <cell r="F516">
            <v>106</v>
          </cell>
          <cell r="G516">
            <v>5000</v>
          </cell>
          <cell r="H516" t="str">
            <v>Tranche 2013</v>
          </cell>
        </row>
        <row r="517">
          <cell r="B517" t="str">
            <v>9802U2129</v>
          </cell>
          <cell r="C517" t="str">
            <v>Saisir</v>
          </cell>
          <cell r="D517">
            <v>23</v>
          </cell>
          <cell r="E517">
            <v>60</v>
          </cell>
          <cell r="F517">
            <v>106</v>
          </cell>
          <cell r="G517">
            <v>5460</v>
          </cell>
          <cell r="H517" t="str">
            <v>Totalité de la subvention</v>
          </cell>
        </row>
        <row r="518">
          <cell r="B518" t="str">
            <v>9802U172</v>
          </cell>
          <cell r="C518" t="str">
            <v>Saisir</v>
          </cell>
          <cell r="D518">
            <v>521</v>
          </cell>
          <cell r="E518">
            <v>21</v>
          </cell>
          <cell r="F518">
            <v>110</v>
          </cell>
          <cell r="G518">
            <v>15000</v>
          </cell>
          <cell r="H518" t="str">
            <v>Totalité de la subvention</v>
          </cell>
        </row>
        <row r="519">
          <cell r="B519" t="str">
            <v>9802U218</v>
          </cell>
          <cell r="C519" t="str">
            <v>Saisir</v>
          </cell>
          <cell r="D519">
            <v>331</v>
          </cell>
          <cell r="E519">
            <v>60</v>
          </cell>
          <cell r="F519">
            <v>106</v>
          </cell>
          <cell r="G519">
            <v>37089.879999999997</v>
          </cell>
          <cell r="H519" t="str">
            <v>Report 2012 (-avance)</v>
          </cell>
        </row>
        <row r="520">
          <cell r="B520" t="str">
            <v>9802U218</v>
          </cell>
          <cell r="C520" t="str">
            <v>Saisir</v>
          </cell>
          <cell r="D520">
            <v>331</v>
          </cell>
          <cell r="E520">
            <v>64</v>
          </cell>
          <cell r="F520">
            <v>106</v>
          </cell>
          <cell r="G520">
            <v>28657.99</v>
          </cell>
          <cell r="H520" t="str">
            <v>Report 2012</v>
          </cell>
        </row>
        <row r="521">
          <cell r="B521" t="str">
            <v>9802U218</v>
          </cell>
          <cell r="C521" t="str">
            <v>Saisir</v>
          </cell>
          <cell r="D521">
            <v>331</v>
          </cell>
          <cell r="E521">
            <v>60</v>
          </cell>
          <cell r="F521">
            <v>106</v>
          </cell>
          <cell r="G521">
            <v>-13500</v>
          </cell>
          <cell r="H521" t="str">
            <v>Trop ouvert en 2012 / report</v>
          </cell>
        </row>
        <row r="522">
          <cell r="B522" t="str">
            <v>9802U218</v>
          </cell>
          <cell r="C522" t="str">
            <v>Saisir</v>
          </cell>
          <cell r="D522">
            <v>331</v>
          </cell>
          <cell r="E522">
            <v>60</v>
          </cell>
          <cell r="F522">
            <v>106</v>
          </cell>
          <cell r="G522">
            <v>1394.42</v>
          </cell>
          <cell r="H522" t="str">
            <v>Solde du report 2012</v>
          </cell>
        </row>
        <row r="523">
          <cell r="B523" t="str">
            <v>9802U218</v>
          </cell>
          <cell r="C523" t="str">
            <v>Saisir</v>
          </cell>
          <cell r="D523">
            <v>331</v>
          </cell>
          <cell r="E523">
            <v>64</v>
          </cell>
          <cell r="F523">
            <v>106</v>
          </cell>
          <cell r="G523">
            <v>34999.35</v>
          </cell>
          <cell r="H523" t="str">
            <v>Report de 2012 dont le 21 besoin STEPHAN /2013</v>
          </cell>
        </row>
        <row r="524">
          <cell r="B524" t="str">
            <v>9802U218</v>
          </cell>
          <cell r="C524" t="str">
            <v>Saisir</v>
          </cell>
          <cell r="D524">
            <v>331</v>
          </cell>
          <cell r="E524">
            <v>60</v>
          </cell>
          <cell r="F524">
            <v>106</v>
          </cell>
          <cell r="G524">
            <v>36041.56</v>
          </cell>
          <cell r="H524" t="str">
            <v>Report 2012</v>
          </cell>
        </row>
        <row r="525">
          <cell r="B525" t="str">
            <v>9802U218</v>
          </cell>
          <cell r="C525" t="str">
            <v>Saisir</v>
          </cell>
          <cell r="D525">
            <v>331</v>
          </cell>
          <cell r="E525">
            <v>60</v>
          </cell>
          <cell r="F525">
            <v>106</v>
          </cell>
          <cell r="G525">
            <v>41350.28</v>
          </cell>
          <cell r="H525" t="str">
            <v>Report 2012</v>
          </cell>
        </row>
        <row r="526">
          <cell r="B526" t="str">
            <v>9802U169</v>
          </cell>
          <cell r="C526" t="str">
            <v>Saisir</v>
          </cell>
          <cell r="D526">
            <v>331</v>
          </cell>
          <cell r="E526">
            <v>60</v>
          </cell>
          <cell r="F526">
            <v>107</v>
          </cell>
          <cell r="G526">
            <v>56</v>
          </cell>
          <cell r="H526" t="str">
            <v>Tranche 2013</v>
          </cell>
        </row>
        <row r="527">
          <cell r="B527" t="str">
            <v>9802U218</v>
          </cell>
          <cell r="C527" t="str">
            <v>Saisir</v>
          </cell>
          <cell r="D527">
            <v>331</v>
          </cell>
          <cell r="E527">
            <v>64</v>
          </cell>
          <cell r="F527">
            <v>106</v>
          </cell>
          <cell r="G527">
            <v>13437.75</v>
          </cell>
          <cell r="H527" t="str">
            <v>Report 2012</v>
          </cell>
        </row>
        <row r="528">
          <cell r="B528" t="str">
            <v>9802U218</v>
          </cell>
          <cell r="C528" t="str">
            <v>Saisir</v>
          </cell>
          <cell r="D528">
            <v>331</v>
          </cell>
          <cell r="E528">
            <v>60</v>
          </cell>
          <cell r="F528">
            <v>106</v>
          </cell>
          <cell r="G528">
            <v>15687.75</v>
          </cell>
          <cell r="H528" t="str">
            <v>Report 2012</v>
          </cell>
        </row>
        <row r="529">
          <cell r="B529" t="str">
            <v>9802U218</v>
          </cell>
          <cell r="C529" t="str">
            <v>Saisir</v>
          </cell>
          <cell r="D529">
            <v>331</v>
          </cell>
          <cell r="E529">
            <v>64</v>
          </cell>
          <cell r="F529">
            <v>106</v>
          </cell>
          <cell r="G529">
            <v>9086.6299999999992</v>
          </cell>
          <cell r="H529" t="str">
            <v>Report 2012</v>
          </cell>
        </row>
        <row r="530">
          <cell r="B530" t="str">
            <v>9802U218</v>
          </cell>
          <cell r="C530" t="str">
            <v>Saisir</v>
          </cell>
          <cell r="D530">
            <v>331</v>
          </cell>
          <cell r="E530">
            <v>21</v>
          </cell>
          <cell r="F530">
            <v>106</v>
          </cell>
          <cell r="G530">
            <v>11300.15</v>
          </cell>
          <cell r="H530" t="str">
            <v>Report 2012</v>
          </cell>
        </row>
        <row r="531">
          <cell r="B531" t="str">
            <v>9802U219</v>
          </cell>
          <cell r="C531" t="str">
            <v>Saisir</v>
          </cell>
          <cell r="D531">
            <v>12</v>
          </cell>
          <cell r="E531">
            <v>60</v>
          </cell>
          <cell r="F531">
            <v>106</v>
          </cell>
          <cell r="G531">
            <v>20000</v>
          </cell>
          <cell r="H531" t="str">
            <v>avance sur report</v>
          </cell>
        </row>
        <row r="532">
          <cell r="B532" t="str">
            <v>9802U219</v>
          </cell>
          <cell r="C532" t="str">
            <v>Saisir</v>
          </cell>
          <cell r="D532">
            <v>23</v>
          </cell>
          <cell r="E532">
            <v>60</v>
          </cell>
          <cell r="F532">
            <v>106</v>
          </cell>
          <cell r="G532">
            <v>8361.2000000000007</v>
          </cell>
          <cell r="H532" t="str">
            <v>3ème tranche 10 000€ H.T</v>
          </cell>
        </row>
        <row r="533">
          <cell r="B533" t="str">
            <v>9802U219</v>
          </cell>
          <cell r="C533" t="str">
            <v>Saisir</v>
          </cell>
          <cell r="D533">
            <v>331</v>
          </cell>
          <cell r="E533">
            <v>64</v>
          </cell>
          <cell r="F533">
            <v>106</v>
          </cell>
          <cell r="G533">
            <v>15436.56</v>
          </cell>
          <cell r="H533" t="str">
            <v>Report 2012</v>
          </cell>
        </row>
        <row r="534">
          <cell r="B534" t="str">
            <v>9802U219</v>
          </cell>
          <cell r="C534" t="str">
            <v>Saisir</v>
          </cell>
          <cell r="D534">
            <v>331</v>
          </cell>
          <cell r="E534">
            <v>60</v>
          </cell>
          <cell r="F534">
            <v>106</v>
          </cell>
          <cell r="G534">
            <v>110298.48</v>
          </cell>
          <cell r="H534" t="str">
            <v>Report 2012</v>
          </cell>
        </row>
        <row r="535">
          <cell r="B535" t="str">
            <v>9802U219</v>
          </cell>
          <cell r="C535" t="str">
            <v>Saisir</v>
          </cell>
          <cell r="D535">
            <v>12</v>
          </cell>
          <cell r="E535">
            <v>60</v>
          </cell>
          <cell r="F535">
            <v>106</v>
          </cell>
          <cell r="G535">
            <v>5844</v>
          </cell>
          <cell r="H535" t="str">
            <v>Solde du report 2012</v>
          </cell>
        </row>
        <row r="536">
          <cell r="B536" t="str">
            <v>9802U172</v>
          </cell>
          <cell r="C536" t="str">
            <v>Saisir</v>
          </cell>
          <cell r="D536">
            <v>331</v>
          </cell>
          <cell r="E536">
            <v>60</v>
          </cell>
          <cell r="F536">
            <v>110</v>
          </cell>
          <cell r="G536">
            <v>28</v>
          </cell>
          <cell r="H536" t="str">
            <v>Tranche 2013 complément</v>
          </cell>
        </row>
        <row r="537">
          <cell r="B537" t="str">
            <v>9802U219</v>
          </cell>
          <cell r="C537" t="str">
            <v>Saisir</v>
          </cell>
          <cell r="D537">
            <v>331</v>
          </cell>
          <cell r="E537">
            <v>60</v>
          </cell>
          <cell r="F537">
            <v>106</v>
          </cell>
          <cell r="G537">
            <v>59818.64</v>
          </cell>
          <cell r="H537" t="str">
            <v>Report 2012</v>
          </cell>
        </row>
        <row r="538">
          <cell r="B538" t="str">
            <v>9802U219</v>
          </cell>
          <cell r="C538" t="str">
            <v>Saisir</v>
          </cell>
          <cell r="D538">
            <v>231</v>
          </cell>
          <cell r="E538">
            <v>60</v>
          </cell>
          <cell r="F538">
            <v>106</v>
          </cell>
          <cell r="G538">
            <v>1434.46</v>
          </cell>
          <cell r="H538" t="str">
            <v>Report 2012</v>
          </cell>
        </row>
        <row r="539">
          <cell r="B539" t="str">
            <v>9802U219</v>
          </cell>
          <cell r="C539" t="str">
            <v>Saisir</v>
          </cell>
          <cell r="D539">
            <v>231</v>
          </cell>
          <cell r="E539">
            <v>64</v>
          </cell>
          <cell r="F539">
            <v>106</v>
          </cell>
          <cell r="G539">
            <v>20602.43</v>
          </cell>
          <cell r="H539" t="str">
            <v>Report 2012</v>
          </cell>
        </row>
        <row r="540">
          <cell r="B540" t="str">
            <v>9802U219</v>
          </cell>
          <cell r="C540" t="str">
            <v>Saisir</v>
          </cell>
          <cell r="D540">
            <v>331</v>
          </cell>
          <cell r="E540">
            <v>60</v>
          </cell>
          <cell r="F540">
            <v>110</v>
          </cell>
          <cell r="G540">
            <v>37312.879999999997</v>
          </cell>
          <cell r="H540" t="str">
            <v>Report 2012</v>
          </cell>
        </row>
        <row r="541">
          <cell r="B541" t="str">
            <v>9802U219</v>
          </cell>
          <cell r="C541" t="str">
            <v>Saisir</v>
          </cell>
          <cell r="D541">
            <v>331</v>
          </cell>
          <cell r="E541">
            <v>64</v>
          </cell>
          <cell r="F541">
            <v>110</v>
          </cell>
          <cell r="G541">
            <v>1976.44</v>
          </cell>
          <cell r="H541" t="str">
            <v>Report 2012</v>
          </cell>
        </row>
        <row r="542">
          <cell r="B542" t="str">
            <v>9802U221</v>
          </cell>
          <cell r="C542" t="str">
            <v>Saisir</v>
          </cell>
          <cell r="D542">
            <v>331</v>
          </cell>
          <cell r="E542">
            <v>21</v>
          </cell>
          <cell r="F542">
            <v>106</v>
          </cell>
          <cell r="G542">
            <v>24000</v>
          </cell>
          <cell r="H542" t="str">
            <v>Avance sur report 2012 / 2013</v>
          </cell>
        </row>
        <row r="543">
          <cell r="B543" t="str">
            <v>9802U221</v>
          </cell>
          <cell r="C543" t="str">
            <v>Saisir</v>
          </cell>
          <cell r="D543">
            <v>331</v>
          </cell>
          <cell r="E543">
            <v>60</v>
          </cell>
          <cell r="F543">
            <v>106</v>
          </cell>
          <cell r="G543">
            <v>5000</v>
          </cell>
          <cell r="H543" t="str">
            <v>Solde en 21 de 2012 report / 2013</v>
          </cell>
        </row>
        <row r="544">
          <cell r="B544" t="str">
            <v>9802U221</v>
          </cell>
          <cell r="C544" t="str">
            <v>Saisir</v>
          </cell>
          <cell r="D544">
            <v>331</v>
          </cell>
          <cell r="E544">
            <v>60</v>
          </cell>
          <cell r="F544">
            <v>106</v>
          </cell>
          <cell r="G544">
            <v>1001.8</v>
          </cell>
          <cell r="H544" t="str">
            <v>Report 2012</v>
          </cell>
        </row>
        <row r="545">
          <cell r="B545" t="str">
            <v>9802U221</v>
          </cell>
          <cell r="C545" t="str">
            <v>Saisir</v>
          </cell>
          <cell r="D545">
            <v>331</v>
          </cell>
          <cell r="E545">
            <v>64</v>
          </cell>
          <cell r="F545">
            <v>106</v>
          </cell>
          <cell r="G545">
            <v>1706.81</v>
          </cell>
          <cell r="H545" t="str">
            <v>Report 2012</v>
          </cell>
        </row>
        <row r="546">
          <cell r="B546" t="str">
            <v>9802U223</v>
          </cell>
          <cell r="C546" t="str">
            <v>Saisir</v>
          </cell>
          <cell r="D546">
            <v>231</v>
          </cell>
          <cell r="E546">
            <v>60</v>
          </cell>
          <cell r="F546">
            <v>106</v>
          </cell>
          <cell r="G546">
            <v>6049.63</v>
          </cell>
          <cell r="H546" t="str">
            <v>Report 2012</v>
          </cell>
        </row>
        <row r="547">
          <cell r="B547" t="str">
            <v>9802U206</v>
          </cell>
          <cell r="C547" t="str">
            <v>Saisir</v>
          </cell>
          <cell r="D547">
            <v>331</v>
          </cell>
          <cell r="E547">
            <v>60</v>
          </cell>
          <cell r="F547">
            <v>106</v>
          </cell>
          <cell r="G547">
            <v>-3000</v>
          </cell>
          <cell r="H547" t="str">
            <v>Trop ouvert en 2013</v>
          </cell>
        </row>
        <row r="548">
          <cell r="B548" t="str">
            <v>9802U223</v>
          </cell>
          <cell r="C548" t="str">
            <v>Saisir</v>
          </cell>
          <cell r="D548">
            <v>231</v>
          </cell>
          <cell r="E548">
            <v>64</v>
          </cell>
          <cell r="F548">
            <v>106</v>
          </cell>
          <cell r="G548">
            <v>311.56</v>
          </cell>
          <cell r="H548" t="str">
            <v>Report 2012</v>
          </cell>
        </row>
        <row r="549">
          <cell r="B549" t="str">
            <v>9802U223</v>
          </cell>
          <cell r="C549" t="str">
            <v>Saisir</v>
          </cell>
          <cell r="D549">
            <v>332</v>
          </cell>
          <cell r="E549">
            <v>60</v>
          </cell>
          <cell r="F549">
            <v>106</v>
          </cell>
          <cell r="G549">
            <v>21206.05</v>
          </cell>
          <cell r="H549" t="str">
            <v>Report 2012</v>
          </cell>
        </row>
        <row r="550">
          <cell r="B550" t="str">
            <v>9802U223</v>
          </cell>
          <cell r="C550" t="str">
            <v>Saisir</v>
          </cell>
          <cell r="D550">
            <v>526</v>
          </cell>
          <cell r="E550">
            <v>21</v>
          </cell>
          <cell r="F550">
            <v>106</v>
          </cell>
          <cell r="G550">
            <v>3244.81</v>
          </cell>
          <cell r="H550" t="str">
            <v>Report 2012</v>
          </cell>
        </row>
        <row r="551">
          <cell r="B551" t="str">
            <v>9802U223</v>
          </cell>
          <cell r="C551" t="str">
            <v>Saisir</v>
          </cell>
          <cell r="D551">
            <v>521</v>
          </cell>
          <cell r="E551">
            <v>21</v>
          </cell>
          <cell r="F551" t="str">
            <v>NA</v>
          </cell>
          <cell r="G551">
            <v>391280.54</v>
          </cell>
          <cell r="H551" t="str">
            <v>Report 2012 / 2013</v>
          </cell>
        </row>
        <row r="552">
          <cell r="B552" t="str">
            <v>9802U223</v>
          </cell>
          <cell r="C552" t="str">
            <v>Saisir</v>
          </cell>
          <cell r="D552">
            <v>22</v>
          </cell>
          <cell r="E552">
            <v>60</v>
          </cell>
          <cell r="F552" t="str">
            <v>NA</v>
          </cell>
          <cell r="G552">
            <v>15869.01</v>
          </cell>
          <cell r="H552" t="str">
            <v>Report 2012 / 2013</v>
          </cell>
        </row>
        <row r="553">
          <cell r="B553" t="str">
            <v>9802U223</v>
          </cell>
          <cell r="C553" t="str">
            <v>Saisir</v>
          </cell>
          <cell r="D553">
            <v>521</v>
          </cell>
          <cell r="E553">
            <v>21</v>
          </cell>
          <cell r="F553">
            <v>106</v>
          </cell>
          <cell r="G553">
            <v>592066.15</v>
          </cell>
          <cell r="H553" t="str">
            <v>ouverture compl</v>
          </cell>
        </row>
        <row r="554">
          <cell r="B554" t="str">
            <v>9802U223</v>
          </cell>
          <cell r="C554" t="str">
            <v>Saisir</v>
          </cell>
          <cell r="D554">
            <v>331</v>
          </cell>
          <cell r="E554">
            <v>60</v>
          </cell>
          <cell r="F554">
            <v>106</v>
          </cell>
          <cell r="G554">
            <v>11162.77</v>
          </cell>
          <cell r="H554" t="str">
            <v>Report 2012</v>
          </cell>
        </row>
        <row r="555">
          <cell r="B555" t="str">
            <v>9802U223</v>
          </cell>
          <cell r="C555" t="str">
            <v>Saisir</v>
          </cell>
          <cell r="D555">
            <v>331</v>
          </cell>
          <cell r="E555">
            <v>64</v>
          </cell>
          <cell r="F555">
            <v>106</v>
          </cell>
          <cell r="G555">
            <v>17959.28</v>
          </cell>
          <cell r="H555" t="str">
            <v>Report 2012</v>
          </cell>
        </row>
        <row r="556">
          <cell r="B556" t="str">
            <v>9802U223</v>
          </cell>
          <cell r="C556" t="str">
            <v>Saisir</v>
          </cell>
          <cell r="D556">
            <v>331</v>
          </cell>
          <cell r="E556">
            <v>60</v>
          </cell>
          <cell r="F556">
            <v>106</v>
          </cell>
          <cell r="G556">
            <v>32483.63</v>
          </cell>
          <cell r="H556" t="str">
            <v>Report 2012</v>
          </cell>
        </row>
        <row r="557">
          <cell r="B557" t="str">
            <v>9802U223</v>
          </cell>
          <cell r="C557" t="str">
            <v>Saisir</v>
          </cell>
          <cell r="D557">
            <v>331</v>
          </cell>
          <cell r="E557">
            <v>21</v>
          </cell>
          <cell r="F557">
            <v>106</v>
          </cell>
          <cell r="G557">
            <v>1822</v>
          </cell>
          <cell r="H557" t="str">
            <v>Report 2012</v>
          </cell>
        </row>
        <row r="558">
          <cell r="B558" t="str">
            <v>9802U404</v>
          </cell>
          <cell r="C558" t="str">
            <v>Saisir</v>
          </cell>
          <cell r="D558">
            <v>332</v>
          </cell>
          <cell r="E558">
            <v>60</v>
          </cell>
          <cell r="F558">
            <v>111</v>
          </cell>
          <cell r="G558">
            <v>9000</v>
          </cell>
          <cell r="H558" t="str">
            <v>avance sur report 2012&gt;&gt;2013</v>
          </cell>
        </row>
        <row r="559">
          <cell r="B559" t="str">
            <v>9802U404</v>
          </cell>
          <cell r="C559" t="str">
            <v>Saisir</v>
          </cell>
          <cell r="D559">
            <v>331</v>
          </cell>
          <cell r="E559">
            <v>60</v>
          </cell>
          <cell r="F559">
            <v>106</v>
          </cell>
          <cell r="G559">
            <v>400</v>
          </cell>
          <cell r="H559" t="str">
            <v>Avance sur report 2012 / 2013</v>
          </cell>
        </row>
        <row r="560">
          <cell r="B560" t="str">
            <v>9802U404</v>
          </cell>
          <cell r="C560" t="str">
            <v>Saisir</v>
          </cell>
          <cell r="D560">
            <v>331</v>
          </cell>
          <cell r="E560">
            <v>21</v>
          </cell>
          <cell r="F560">
            <v>111</v>
          </cell>
          <cell r="G560">
            <v>4200</v>
          </cell>
          <cell r="H560" t="str">
            <v>avance sur report 2012 &gt;&gt;&gt;&gt;2013</v>
          </cell>
        </row>
        <row r="561">
          <cell r="B561" t="str">
            <v>9802U404</v>
          </cell>
          <cell r="C561" t="str">
            <v>Saisir</v>
          </cell>
          <cell r="D561">
            <v>521</v>
          </cell>
          <cell r="E561">
            <v>21</v>
          </cell>
          <cell r="F561">
            <v>106</v>
          </cell>
          <cell r="G561">
            <v>4155</v>
          </cell>
          <cell r="H561" t="str">
            <v>Report 2012 / 2013</v>
          </cell>
        </row>
        <row r="562">
          <cell r="B562" t="str">
            <v>9802U404</v>
          </cell>
          <cell r="C562" t="str">
            <v>Saisir</v>
          </cell>
          <cell r="D562">
            <v>211</v>
          </cell>
          <cell r="E562">
            <v>60</v>
          </cell>
          <cell r="F562">
            <v>106</v>
          </cell>
          <cell r="G562">
            <v>6945.48</v>
          </cell>
          <cell r="H562" t="str">
            <v>Report 2012 / 2013</v>
          </cell>
        </row>
        <row r="563">
          <cell r="B563" t="str">
            <v>9802U2124</v>
          </cell>
          <cell r="C563" t="str">
            <v>Envoyer</v>
          </cell>
          <cell r="D563">
            <v>331</v>
          </cell>
          <cell r="E563">
            <v>60</v>
          </cell>
          <cell r="F563">
            <v>106</v>
          </cell>
          <cell r="G563">
            <v>-10000</v>
          </cell>
          <cell r="H563" t="str">
            <v>Erreur ouverture 2013</v>
          </cell>
        </row>
        <row r="564">
          <cell r="B564" t="str">
            <v>9802U2124</v>
          </cell>
          <cell r="C564" t="str">
            <v>Réception</v>
          </cell>
          <cell r="D564">
            <v>331</v>
          </cell>
          <cell r="E564">
            <v>21</v>
          </cell>
          <cell r="F564">
            <v>106</v>
          </cell>
          <cell r="G564">
            <v>10000</v>
          </cell>
          <cell r="H564" t="str">
            <v>Erreur ouverture 2013</v>
          </cell>
        </row>
        <row r="565">
          <cell r="B565" t="str">
            <v>9802U404</v>
          </cell>
          <cell r="C565" t="str">
            <v>Saisir</v>
          </cell>
          <cell r="D565">
            <v>332</v>
          </cell>
          <cell r="E565">
            <v>60</v>
          </cell>
          <cell r="F565">
            <v>111</v>
          </cell>
          <cell r="G565">
            <v>267.22000000000003</v>
          </cell>
          <cell r="H565" t="str">
            <v>Reliquat du report 2012 / 2013</v>
          </cell>
        </row>
        <row r="566">
          <cell r="B566" t="str">
            <v>9802U404</v>
          </cell>
          <cell r="C566" t="str">
            <v>Envoyer</v>
          </cell>
          <cell r="D566">
            <v>331</v>
          </cell>
          <cell r="E566">
            <v>64</v>
          </cell>
          <cell r="F566">
            <v>111</v>
          </cell>
          <cell r="G566">
            <v>-17487.490000000002</v>
          </cell>
          <cell r="H566" t="str">
            <v>mail I. mauduech 27/05  transfert 64&gt;60 accord ANR</v>
          </cell>
        </row>
        <row r="567">
          <cell r="B567" t="str">
            <v>9802U404</v>
          </cell>
          <cell r="C567" t="str">
            <v>Réception</v>
          </cell>
          <cell r="D567">
            <v>331</v>
          </cell>
          <cell r="E567">
            <v>60</v>
          </cell>
          <cell r="F567">
            <v>111</v>
          </cell>
          <cell r="G567">
            <v>17487.490000000002</v>
          </cell>
          <cell r="H567" t="str">
            <v>mail I. mauduech 27/05  transfert 64&gt;60 accord ANR</v>
          </cell>
        </row>
        <row r="568">
          <cell r="B568" t="str">
            <v>9802U404</v>
          </cell>
          <cell r="C568" t="str">
            <v>Saisir</v>
          </cell>
          <cell r="D568">
            <v>331</v>
          </cell>
          <cell r="E568">
            <v>60</v>
          </cell>
          <cell r="F568">
            <v>111</v>
          </cell>
          <cell r="G568">
            <v>43146.52</v>
          </cell>
          <cell r="H568" t="str">
            <v>Report 2012 / 2013</v>
          </cell>
        </row>
        <row r="569">
          <cell r="B569" t="str">
            <v>9802U404</v>
          </cell>
          <cell r="C569" t="str">
            <v>Saisir</v>
          </cell>
          <cell r="D569">
            <v>331</v>
          </cell>
          <cell r="E569">
            <v>64</v>
          </cell>
          <cell r="F569">
            <v>111</v>
          </cell>
          <cell r="G569">
            <v>3384.14</v>
          </cell>
          <cell r="H569" t="str">
            <v>Report 2012 / 2013</v>
          </cell>
        </row>
        <row r="570">
          <cell r="B570" t="str">
            <v>9802U404</v>
          </cell>
          <cell r="C570" t="str">
            <v>Saisir</v>
          </cell>
          <cell r="D570">
            <v>331</v>
          </cell>
          <cell r="E570">
            <v>21</v>
          </cell>
          <cell r="F570">
            <v>111</v>
          </cell>
          <cell r="G570">
            <v>3000</v>
          </cell>
          <cell r="H570" t="str">
            <v>Report 2012 / 2013</v>
          </cell>
        </row>
        <row r="571">
          <cell r="B571" t="str">
            <v>9802U404</v>
          </cell>
          <cell r="C571" t="str">
            <v>Saisir</v>
          </cell>
          <cell r="D571">
            <v>331</v>
          </cell>
          <cell r="E571">
            <v>60</v>
          </cell>
          <cell r="F571">
            <v>106</v>
          </cell>
          <cell r="G571">
            <v>262.38</v>
          </cell>
          <cell r="H571" t="str">
            <v>Reliquat du report 2012 / 2013</v>
          </cell>
        </row>
        <row r="572">
          <cell r="B572" t="str">
            <v>9802U404</v>
          </cell>
          <cell r="C572" t="str">
            <v>Saisir</v>
          </cell>
          <cell r="D572">
            <v>331</v>
          </cell>
          <cell r="E572">
            <v>64</v>
          </cell>
          <cell r="F572">
            <v>106</v>
          </cell>
          <cell r="G572">
            <v>17487.490000000002</v>
          </cell>
          <cell r="H572" t="str">
            <v>Report 2012 / 2013</v>
          </cell>
        </row>
        <row r="573">
          <cell r="B573" t="str">
            <v>9802U212C</v>
          </cell>
          <cell r="C573" t="str">
            <v>Envoyer</v>
          </cell>
          <cell r="D573">
            <v>55</v>
          </cell>
          <cell r="E573">
            <v>21</v>
          </cell>
          <cell r="F573">
            <v>106</v>
          </cell>
          <cell r="G573">
            <v>-50</v>
          </cell>
          <cell r="H573" t="str">
            <v>workflow d'Evelyne VALENTIN</v>
          </cell>
        </row>
        <row r="574">
          <cell r="B574" t="str">
            <v>9802U212C</v>
          </cell>
          <cell r="C574" t="str">
            <v>Réception</v>
          </cell>
          <cell r="D574">
            <v>23</v>
          </cell>
          <cell r="E574">
            <v>60</v>
          </cell>
          <cell r="F574">
            <v>106</v>
          </cell>
          <cell r="G574">
            <v>50</v>
          </cell>
          <cell r="H574" t="str">
            <v>workflow d'Evelyne VALENTIN</v>
          </cell>
        </row>
        <row r="575">
          <cell r="B575" t="str">
            <v>9802U404</v>
          </cell>
          <cell r="C575" t="str">
            <v>Saisir</v>
          </cell>
          <cell r="D575">
            <v>331</v>
          </cell>
          <cell r="E575">
            <v>60</v>
          </cell>
          <cell r="F575">
            <v>111</v>
          </cell>
          <cell r="G575">
            <v>1067.67</v>
          </cell>
          <cell r="H575" t="str">
            <v>Autorisation ANR pour passer commandes de 2012</v>
          </cell>
        </row>
        <row r="576">
          <cell r="B576" t="str">
            <v>9802U404</v>
          </cell>
          <cell r="C576" t="str">
            <v>Saisir</v>
          </cell>
          <cell r="D576">
            <v>331</v>
          </cell>
          <cell r="E576">
            <v>64</v>
          </cell>
          <cell r="F576">
            <v>111</v>
          </cell>
          <cell r="G576">
            <v>24000</v>
          </cell>
          <cell r="H576" t="str">
            <v>Report 2012</v>
          </cell>
        </row>
        <row r="577">
          <cell r="B577" t="str">
            <v>9802U404</v>
          </cell>
          <cell r="C577" t="str">
            <v>Saisir</v>
          </cell>
          <cell r="D577">
            <v>331</v>
          </cell>
          <cell r="E577">
            <v>60</v>
          </cell>
          <cell r="F577">
            <v>111</v>
          </cell>
          <cell r="G577">
            <v>5458.06</v>
          </cell>
          <cell r="H577" t="str">
            <v>Report 2012</v>
          </cell>
        </row>
        <row r="578">
          <cell r="B578" t="str">
            <v>9802U404</v>
          </cell>
          <cell r="C578" t="str">
            <v>Saisir</v>
          </cell>
          <cell r="D578">
            <v>331</v>
          </cell>
          <cell r="E578">
            <v>64</v>
          </cell>
          <cell r="F578">
            <v>111</v>
          </cell>
          <cell r="G578">
            <v>4738.7299999999996</v>
          </cell>
          <cell r="H578" t="str">
            <v>Report 2012</v>
          </cell>
        </row>
        <row r="579">
          <cell r="B579" t="str">
            <v>9802U404</v>
          </cell>
          <cell r="C579" t="str">
            <v>Saisir</v>
          </cell>
          <cell r="D579">
            <v>331</v>
          </cell>
          <cell r="E579">
            <v>60</v>
          </cell>
          <cell r="F579">
            <v>111</v>
          </cell>
          <cell r="G579">
            <v>6921.65</v>
          </cell>
          <cell r="H579" t="str">
            <v>Report 2012</v>
          </cell>
        </row>
        <row r="580">
          <cell r="B580" t="str">
            <v>9802U404</v>
          </cell>
          <cell r="C580" t="str">
            <v>Saisir</v>
          </cell>
          <cell r="D580">
            <v>331</v>
          </cell>
          <cell r="E580">
            <v>60</v>
          </cell>
          <cell r="F580">
            <v>111</v>
          </cell>
          <cell r="G580">
            <v>307.68</v>
          </cell>
          <cell r="H580" t="str">
            <v>report TVA pour cde 4500055467</v>
          </cell>
        </row>
        <row r="581">
          <cell r="B581" t="str">
            <v>9802U404</v>
          </cell>
          <cell r="C581" t="str">
            <v>Saisir</v>
          </cell>
          <cell r="D581">
            <v>331</v>
          </cell>
          <cell r="E581">
            <v>60</v>
          </cell>
          <cell r="F581">
            <v>111</v>
          </cell>
          <cell r="G581">
            <v>10586.82</v>
          </cell>
          <cell r="H581" t="str">
            <v>Report 2012</v>
          </cell>
        </row>
        <row r="582">
          <cell r="B582" t="str">
            <v>9802U405</v>
          </cell>
          <cell r="C582" t="str">
            <v>Saisir</v>
          </cell>
          <cell r="D582">
            <v>231</v>
          </cell>
          <cell r="E582">
            <v>64</v>
          </cell>
          <cell r="F582">
            <v>111</v>
          </cell>
          <cell r="G582">
            <v>76972</v>
          </cell>
          <cell r="H582" t="str">
            <v>Budget 2013</v>
          </cell>
        </row>
        <row r="583">
          <cell r="B583" t="str">
            <v>9802U405</v>
          </cell>
          <cell r="C583" t="str">
            <v>Saisir</v>
          </cell>
          <cell r="D583">
            <v>231</v>
          </cell>
          <cell r="E583">
            <v>60</v>
          </cell>
          <cell r="F583">
            <v>111</v>
          </cell>
          <cell r="G583">
            <v>1500</v>
          </cell>
          <cell r="H583" t="str">
            <v>Budget 2013</v>
          </cell>
        </row>
        <row r="584">
          <cell r="B584" t="str">
            <v>9802U406</v>
          </cell>
          <cell r="C584" t="str">
            <v>Saisir</v>
          </cell>
          <cell r="D584">
            <v>331</v>
          </cell>
          <cell r="E584">
            <v>60</v>
          </cell>
          <cell r="F584">
            <v>106</v>
          </cell>
          <cell r="G584">
            <v>5000</v>
          </cell>
          <cell r="H584" t="str">
            <v>Avance sur report 2012 /2013 Fin cvt 30/04</v>
          </cell>
        </row>
        <row r="585">
          <cell r="B585" t="str">
            <v>9802U406</v>
          </cell>
          <cell r="C585" t="str">
            <v>Saisir</v>
          </cell>
          <cell r="D585">
            <v>331</v>
          </cell>
          <cell r="E585">
            <v>60</v>
          </cell>
          <cell r="F585">
            <v>106</v>
          </cell>
          <cell r="G585">
            <v>1234.9100000000001</v>
          </cell>
          <cell r="H585" t="str">
            <v>Solde du report 2012 / 2013</v>
          </cell>
        </row>
        <row r="586">
          <cell r="B586" t="str">
            <v>9802U406</v>
          </cell>
          <cell r="C586" t="str">
            <v>Saisir</v>
          </cell>
          <cell r="D586">
            <v>22</v>
          </cell>
          <cell r="E586">
            <v>60</v>
          </cell>
          <cell r="F586">
            <v>111</v>
          </cell>
          <cell r="G586">
            <v>3188.28</v>
          </cell>
          <cell r="H586" t="str">
            <v>Report 2012</v>
          </cell>
        </row>
        <row r="587">
          <cell r="B587" t="str">
            <v>9802U406</v>
          </cell>
          <cell r="C587" t="str">
            <v>Saisir</v>
          </cell>
          <cell r="D587">
            <v>231</v>
          </cell>
          <cell r="E587">
            <v>64</v>
          </cell>
          <cell r="F587">
            <v>111</v>
          </cell>
          <cell r="G587">
            <v>1728.21</v>
          </cell>
          <cell r="H587" t="str">
            <v>Report 2012</v>
          </cell>
        </row>
        <row r="588">
          <cell r="B588" t="str">
            <v>9802U406</v>
          </cell>
          <cell r="C588" t="str">
            <v>Saisir</v>
          </cell>
          <cell r="D588">
            <v>231</v>
          </cell>
          <cell r="E588">
            <v>60</v>
          </cell>
          <cell r="F588">
            <v>111</v>
          </cell>
          <cell r="G588">
            <v>2088.8000000000002</v>
          </cell>
          <cell r="H588" t="str">
            <v>Report 2012</v>
          </cell>
        </row>
        <row r="589">
          <cell r="B589" t="str">
            <v>9802U406</v>
          </cell>
          <cell r="C589" t="str">
            <v>Saisir</v>
          </cell>
          <cell r="D589">
            <v>526</v>
          </cell>
          <cell r="E589">
            <v>21</v>
          </cell>
          <cell r="F589">
            <v>111</v>
          </cell>
          <cell r="G589">
            <v>645</v>
          </cell>
          <cell r="H589" t="str">
            <v>Report 2012</v>
          </cell>
        </row>
        <row r="590">
          <cell r="B590" t="str">
            <v>9803U104</v>
          </cell>
          <cell r="C590" t="str">
            <v>Saisir</v>
          </cell>
          <cell r="D590">
            <v>331</v>
          </cell>
          <cell r="E590">
            <v>21</v>
          </cell>
          <cell r="F590">
            <v>108</v>
          </cell>
          <cell r="G590">
            <v>120000</v>
          </cell>
          <cell r="H590" t="str">
            <v>FLI equipe 3 etape 1</v>
          </cell>
        </row>
        <row r="591">
          <cell r="B591" t="str">
            <v>9803U104</v>
          </cell>
          <cell r="C591" t="str">
            <v>Saisir</v>
          </cell>
          <cell r="D591">
            <v>331</v>
          </cell>
          <cell r="E591">
            <v>64</v>
          </cell>
          <cell r="F591">
            <v>108</v>
          </cell>
          <cell r="G591">
            <v>180000</v>
          </cell>
          <cell r="H591" t="str">
            <v>FLI equipe 3 etape 1</v>
          </cell>
        </row>
        <row r="592">
          <cell r="B592" t="str">
            <v>9803U105</v>
          </cell>
          <cell r="C592" t="str">
            <v>Saisir</v>
          </cell>
          <cell r="D592">
            <v>332</v>
          </cell>
          <cell r="E592">
            <v>60</v>
          </cell>
          <cell r="F592">
            <v>106</v>
          </cell>
          <cell r="G592">
            <v>2806.17</v>
          </cell>
          <cell r="H592" t="str">
            <v>report 2012</v>
          </cell>
        </row>
        <row r="593">
          <cell r="B593" t="str">
            <v>9803U105</v>
          </cell>
          <cell r="C593" t="str">
            <v>Saisir</v>
          </cell>
          <cell r="D593">
            <v>331</v>
          </cell>
          <cell r="E593">
            <v>60</v>
          </cell>
          <cell r="F593">
            <v>106</v>
          </cell>
          <cell r="G593">
            <v>11.15</v>
          </cell>
          <cell r="H593" t="str">
            <v>report 2012</v>
          </cell>
        </row>
        <row r="594">
          <cell r="B594" t="str">
            <v>9803U105</v>
          </cell>
          <cell r="C594" t="str">
            <v>Saisir</v>
          </cell>
          <cell r="D594">
            <v>12</v>
          </cell>
          <cell r="E594">
            <v>60</v>
          </cell>
          <cell r="F594">
            <v>106</v>
          </cell>
          <cell r="G594">
            <v>7775.59</v>
          </cell>
          <cell r="H594" t="str">
            <v>report 2012</v>
          </cell>
        </row>
        <row r="595">
          <cell r="B595" t="str">
            <v>9802U2121</v>
          </cell>
          <cell r="C595" t="str">
            <v>Envoyer</v>
          </cell>
          <cell r="D595">
            <v>331</v>
          </cell>
          <cell r="E595">
            <v>21</v>
          </cell>
          <cell r="F595">
            <v>106</v>
          </cell>
          <cell r="G595">
            <v>-7503.15</v>
          </cell>
          <cell r="H595" t="str">
            <v>D M.VILLARD pour compenser virt du mois de mars</v>
          </cell>
        </row>
        <row r="596">
          <cell r="B596" t="str">
            <v>9802U2121</v>
          </cell>
          <cell r="C596" t="str">
            <v>Réception</v>
          </cell>
          <cell r="D596">
            <v>331</v>
          </cell>
          <cell r="E596">
            <v>60</v>
          </cell>
          <cell r="F596">
            <v>106</v>
          </cell>
          <cell r="G596">
            <v>7503.15</v>
          </cell>
          <cell r="H596" t="str">
            <v>D M.VILLARD pour compenser virt du mois de mars</v>
          </cell>
        </row>
        <row r="597">
          <cell r="B597" t="str">
            <v>9802U172</v>
          </cell>
          <cell r="C597" t="str">
            <v>Saisir</v>
          </cell>
          <cell r="D597">
            <v>331</v>
          </cell>
          <cell r="E597">
            <v>60</v>
          </cell>
          <cell r="F597">
            <v>110</v>
          </cell>
          <cell r="G597">
            <v>17000</v>
          </cell>
          <cell r="H597" t="str">
            <v>Tranche 2013</v>
          </cell>
        </row>
        <row r="598">
          <cell r="B598" t="str">
            <v>SOCA0LA08</v>
          </cell>
          <cell r="C598" t="str">
            <v>Saisir</v>
          </cell>
          <cell r="D598">
            <v>331</v>
          </cell>
          <cell r="E598">
            <v>21</v>
          </cell>
          <cell r="F598">
            <v>108</v>
          </cell>
          <cell r="G598">
            <v>130000</v>
          </cell>
          <cell r="H598" t="str">
            <v>Fli équipe 5 etape 1</v>
          </cell>
        </row>
        <row r="599">
          <cell r="B599" t="str">
            <v>9800AD</v>
          </cell>
          <cell r="C599" t="str">
            <v>Envoyer</v>
          </cell>
          <cell r="D599" t="str">
            <v>NA</v>
          </cell>
          <cell r="E599">
            <v>60</v>
          </cell>
          <cell r="F599" t="str">
            <v>NA</v>
          </cell>
          <cell r="G599">
            <v>-15284</v>
          </cell>
          <cell r="H599" t="str">
            <v>Convention simple Horus Pharma de 2011</v>
          </cell>
        </row>
        <row r="600">
          <cell r="B600" t="str">
            <v>9150IN</v>
          </cell>
          <cell r="C600" t="str">
            <v>Réception</v>
          </cell>
          <cell r="D600">
            <v>23</v>
          </cell>
          <cell r="E600">
            <v>60</v>
          </cell>
          <cell r="F600">
            <v>106</v>
          </cell>
          <cell r="G600">
            <v>15284</v>
          </cell>
          <cell r="H600" t="str">
            <v>Convention simple Horus Pharma de 2011</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éOTP"/>
      <sheetName val="Feuil3"/>
      <sheetName val="Feuil1"/>
      <sheetName val="Type"/>
      <sheetName val="Ligne1"/>
      <sheetName val="Légende Couleurs"/>
      <sheetName val="CPTES BUD FDS"/>
      <sheetName val="Dates clôture"/>
      <sheetName val="FINANCEURS"/>
      <sheetName val="Feuil4"/>
      <sheetName val="FINANCEURS &amp; FONDS &amp; CPTE BUDGE"/>
      <sheetName val="CF"/>
    </sheetNames>
    <sheetDataSet>
      <sheetData sheetId="0"/>
      <sheetData sheetId="1"/>
      <sheetData sheetId="2"/>
      <sheetData sheetId="3">
        <row r="1">
          <cell r="A1" t="str">
            <v>Caractère financier</v>
          </cell>
          <cell r="B1" t="str">
            <v>Type</v>
          </cell>
        </row>
        <row r="2">
          <cell r="A2" t="str">
            <v>D</v>
          </cell>
          <cell r="B2" t="str">
            <v>Z7</v>
          </cell>
        </row>
        <row r="3">
          <cell r="A3" t="str">
            <v>P</v>
          </cell>
          <cell r="B3" t="str">
            <v>Z3</v>
          </cell>
        </row>
        <row r="4">
          <cell r="A4" t="str">
            <v>C</v>
          </cell>
          <cell r="B4" t="str">
            <v>Z6</v>
          </cell>
        </row>
        <row r="5">
          <cell r="A5" t="str">
            <v>L</v>
          </cell>
          <cell r="B5" t="str">
            <v>Z6</v>
          </cell>
        </row>
        <row r="6">
          <cell r="A6" t="str">
            <v>S</v>
          </cell>
          <cell r="B6" t="str">
            <v>Z5</v>
          </cell>
        </row>
      </sheetData>
      <sheetData sheetId="4"/>
      <sheetData sheetId="5"/>
      <sheetData sheetId="6"/>
      <sheetData sheetId="7"/>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0000000}" name="TableF" displayName="TableF" ref="B23:S36" totalsRowCount="1" headerRowDxfId="266" dataDxfId="265" totalsRowDxfId="264">
  <autoFilter ref="B23:S35" xr:uid="{00000000-0009-0000-0100-00000F000000}"/>
  <tableColumns count="18">
    <tableColumn id="1" xr3:uid="{00000000-0010-0000-0000-000001000000}" name="Masse" dataDxfId="263" totalsRowDxfId="262"/>
    <tableColumn id="8" xr3:uid="{00000000-0010-0000-0000-000008000000}" name="Catégorie de dépenses" totalsRowLabel="Total" dataDxfId="261" totalsRowDxfId="260"/>
    <tableColumn id="2" xr3:uid="{00000000-0010-0000-0000-000002000000}" name="Précisions sur la nature de la dépense" dataDxfId="259" totalsRowDxfId="258"/>
    <tableColumn id="13" xr3:uid="{00000000-0010-0000-0000-00000D000000}" name="Dépenses_x000a_AMIDEX" totalsRowFunction="custom" dataDxfId="257" totalsRowDxfId="256" dataCellStyle="Milliers">
      <totalsRowFormula>SUM(TableF[Dépenses
AMIDEX])</totalsRowFormula>
    </tableColumn>
    <tableColumn id="12" xr3:uid="{00000000-0010-0000-0000-00000C000000}" name="Dépenses sur ligne A*Midex des recettes" totalsRowFunction="custom" dataDxfId="255" totalsRowDxfId="254" dataCellStyle="Milliers">
      <totalsRowFormula>SUM(TableF[Dépenses sur ligne A*Midex des recettes])</totalsRowFormula>
    </tableColumn>
    <tableColumn id="11" xr3:uid="{00000000-0010-0000-0000-00000B000000}" name="Montant _x000a_TOTAL" totalsRowFunction="custom" dataDxfId="253" totalsRowDxfId="252" dataCellStyle="Milliers">
      <calculatedColumnFormula>SUM(TableF[[#This Row],[Dépenses
AMIDEX]:[Dépenses sur ligne A*Midex des recettes]])</calculatedColumnFormula>
      <totalsRowFormula>SUM(TableF[Montant 
TOTAL])</totalsRowFormula>
    </tableColumn>
    <tableColumn id="14" xr3:uid="{00000000-0010-0000-0000-00000E000000}" name="Commentaires" dataDxfId="251" totalsRowDxfId="250" dataCellStyle="Milliers"/>
    <tableColumn id="3" xr3:uid="{00000000-0010-0000-0000-000003000000}" name="2023" totalsRowFunction="custom" dataDxfId="249" totalsRowDxfId="248" dataCellStyle="Milliers">
      <totalsRowFormula>SUM(TableF[2023])</totalsRowFormula>
    </tableColumn>
    <tableColumn id="4" xr3:uid="{00000000-0010-0000-0000-000004000000}" name="2024" totalsRowFunction="custom" dataDxfId="247" totalsRowDxfId="246" dataCellStyle="Milliers">
      <totalsRowFormula>SUM(TableF[2024])</totalsRowFormula>
    </tableColumn>
    <tableColumn id="5" xr3:uid="{00000000-0010-0000-0000-000005000000}" name="2025" totalsRowFunction="custom" dataDxfId="245" totalsRowDxfId="244" dataCellStyle="Milliers">
      <totalsRowFormula>SUM(TableF[2025])</totalsRowFormula>
    </tableColumn>
    <tableColumn id="6" xr3:uid="{00000000-0010-0000-0000-000006000000}" name="2026" totalsRowFunction="custom" dataDxfId="243" totalsRowDxfId="242" dataCellStyle="Milliers">
      <totalsRowFormula>SUM(TableF[2026])</totalsRowFormula>
    </tableColumn>
    <tableColumn id="9" xr3:uid="{00000000-0010-0000-0000-000009000000}" name="2027" totalsRowFunction="custom" dataDxfId="241" totalsRowDxfId="240" dataCellStyle="Milliers">
      <totalsRowFormula>SUM(TableF[2027])</totalsRowFormula>
    </tableColumn>
    <tableColumn id="32" xr3:uid="{00000000-0010-0000-0000-000020000000}" name="2028" totalsRowFunction="custom" dataDxfId="239" totalsRowDxfId="238" dataCellStyle="Milliers">
      <totalsRowFormula>SUM(TableF[2028])</totalsRowFormula>
    </tableColumn>
    <tableColumn id="33" xr3:uid="{00000000-0010-0000-0000-000021000000}" name="2029" totalsRowFunction="custom" dataDxfId="237" totalsRowDxfId="236" dataCellStyle="Milliers">
      <totalsRowFormula>SUM(TableF[2029])</totalsRowFormula>
    </tableColumn>
    <tableColumn id="34" xr3:uid="{00000000-0010-0000-0000-000022000000}" name="2030" totalsRowFunction="custom" dataDxfId="235" totalsRowDxfId="234" dataCellStyle="Milliers">
      <totalsRowFormula>SUM(TableF[2030])</totalsRowFormula>
    </tableColumn>
    <tableColumn id="35" xr3:uid="{00000000-0010-0000-0000-000023000000}" name="2031" totalsRowFunction="custom" dataDxfId="233" totalsRowDxfId="232" dataCellStyle="Milliers">
      <totalsRowFormula>SUM(TableF[2031])</totalsRowFormula>
    </tableColumn>
    <tableColumn id="36" xr3:uid="{00000000-0010-0000-0000-000024000000}" name="2032" totalsRowFunction="custom" dataDxfId="231" totalsRowDxfId="230" dataCellStyle="Milliers">
      <totalsRowFormula>SUM(TableF[2032])</totalsRowFormula>
    </tableColumn>
    <tableColumn id="10" xr3:uid="{00000000-0010-0000-0000-00000A000000}" name="Total" totalsRowFunction="custom" dataDxfId="229" totalsRowDxfId="228" dataCellStyle="Milliers">
      <calculatedColumnFormula>SUM(TableF[[#This Row],[2023]:[2032]])</calculatedColumnFormula>
      <totalsRowFormula>SUM(TableF[Total])</totalsRowFormula>
    </tableColumn>
  </tableColumns>
  <tableStyleInfo name="TableStyleLight11" showFirstColumn="0" showLastColumn="0" showRowStripes="1" showColumnStripes="1"/>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Catégorie_FONCT" displayName="Catégorie_FONCT" ref="B5:B24" totalsRowShown="0" headerRowDxfId="11" dataDxfId="10">
  <autoFilter ref="B5:B24" xr:uid="{00000000-0009-0000-0100-000009000000}"/>
  <sortState ref="B6:B23">
    <sortCondition ref="B6"/>
  </sortState>
  <tableColumns count="1">
    <tableColumn id="1" xr3:uid="{00000000-0010-0000-0400-000001000000}" name="Catégorie de dépenses en fonctionnement" dataDxfId="9"/>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Catégorie_INVEST" displayName="Catégorie_INVEST" ref="D5:D12" totalsRowShown="0" headerRowDxfId="8" dataDxfId="7">
  <autoFilter ref="D5:D12" xr:uid="{00000000-0009-0000-0100-00000A000000}"/>
  <tableColumns count="1">
    <tableColumn id="1" xr3:uid="{00000000-0010-0000-0500-000001000000}" name="Catégorie de dépenses en investissement" dataDxfId="6"/>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Catégorie_MS" displayName="Catégorie_MS" ref="F5:F21" totalsRowShown="0" headerRowDxfId="5" dataDxfId="4">
  <autoFilter ref="F5:F21" xr:uid="{00000000-0009-0000-0100-00000B000000}"/>
  <tableColumns count="1">
    <tableColumn id="1" xr3:uid="{00000000-0010-0000-0600-000001000000}" name="Catégorie de dépenses en masse salariale" dataDxfId="3"/>
  </tableColumns>
  <tableStyleInfo name="TableStyleLight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StatutRecette" displayName="StatutRecette" ref="J5:J8" totalsRowShown="0">
  <autoFilter ref="J5:J8" xr:uid="{00000000-0009-0000-0100-000006000000}"/>
  <tableColumns count="1">
    <tableColumn id="1" xr3:uid="{00000000-0010-0000-0700-000001000000}" name="Statut recette"/>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Naturefin" displayName="Naturefin" ref="L5:L7" totalsRowShown="0">
  <autoFilter ref="L5:L7" xr:uid="{00000000-0009-0000-0100-000007000000}"/>
  <tableColumns count="1">
    <tableColumn id="1" xr3:uid="{00000000-0010-0000-0800-000001000000}" name="Nature de financement"/>
  </tableColumns>
  <tableStyleInfo name="TableStyleLight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GestionBudget" displayName="GestionBudget" ref="N5:N7" totalsRowShown="0">
  <autoFilter ref="N5:N7" xr:uid="{00000000-0009-0000-0100-000008000000}"/>
  <tableColumns count="1">
    <tableColumn id="1" xr3:uid="{00000000-0010-0000-0900-000001000000}" name="Ouverture des crédits"/>
  </tableColumns>
  <tableStyleInfo name="TableStyleLight1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7C0C87C-6A1E-4403-89F1-908979281F69}" name="Catégorie_FG" displayName="Catégorie_FG" ref="H5:H9" totalsRowShown="0" headerRowDxfId="2" dataDxfId="1">
  <autoFilter ref="H5:H9" xr:uid="{BCCB59B4-A963-440C-961B-EFC5E24ED0A9}"/>
  <tableColumns count="1">
    <tableColumn id="1" xr3:uid="{C77E111E-8002-4A6E-9E67-016E38D31869}" name="Catégorie de dépenses en frais de gestion "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I" displayName="TableI" ref="B38:S50" totalsRowCount="1" headerRowDxfId="227" dataDxfId="226" totalsRowDxfId="225">
  <autoFilter ref="B38:S49" xr:uid="{00000000-0009-0000-0100-000010000000}"/>
  <tableColumns count="18">
    <tableColumn id="1" xr3:uid="{00000000-0010-0000-0100-000001000000}" name="Masse" dataDxfId="224" totalsRowDxfId="223"/>
    <tableColumn id="8" xr3:uid="{00000000-0010-0000-0100-000008000000}" name="Catégorie de dépenses" totalsRowLabel="Total" dataDxfId="222" totalsRowDxfId="221"/>
    <tableColumn id="2" xr3:uid="{00000000-0010-0000-0100-000002000000}" name="Précisions sur la nature de la dépense" dataDxfId="220" totalsRowDxfId="219"/>
    <tableColumn id="13" xr3:uid="{00000000-0010-0000-0100-00000D000000}" name="Dépenses_x000a_AMIDEX" totalsRowFunction="custom" dataDxfId="218" totalsRowDxfId="217" dataCellStyle="Milliers">
      <totalsRowFormula>SUM(TableI[Dépenses
AMIDEX])</totalsRowFormula>
    </tableColumn>
    <tableColumn id="12" xr3:uid="{00000000-0010-0000-0100-00000C000000}" name="Dépenses sur ligne A*Midex des recettes" totalsRowFunction="custom" dataDxfId="216" totalsRowDxfId="215" dataCellStyle="Milliers">
      <totalsRowFormula>SUM(TableI[Dépenses sur ligne A*Midex des recettes])</totalsRowFormula>
    </tableColumn>
    <tableColumn id="11" xr3:uid="{00000000-0010-0000-0100-00000B000000}" name="Montant _x000a_TOTAL" totalsRowFunction="custom" dataDxfId="214" totalsRowDxfId="213" dataCellStyle="Milliers">
      <calculatedColumnFormula>SUM(TableI[[#This Row],[Dépenses
AMIDEX]:[Dépenses sur ligne A*Midex des recettes]])</calculatedColumnFormula>
      <totalsRowFormula>SUM(TableI[Montant 
TOTAL])</totalsRowFormula>
    </tableColumn>
    <tableColumn id="19" xr3:uid="{00000000-0010-0000-0100-000013000000}" name="Commentaires" dataDxfId="212" totalsRowDxfId="211" dataCellStyle="Milliers"/>
    <tableColumn id="3" xr3:uid="{00000000-0010-0000-0100-000003000000}" name="2023" totalsRowFunction="custom" dataDxfId="210" totalsRowDxfId="209" dataCellStyle="Milliers">
      <totalsRowFormula>SUM(TableI[2023])</totalsRowFormula>
    </tableColumn>
    <tableColumn id="4" xr3:uid="{00000000-0010-0000-0100-000004000000}" name="2024" totalsRowFunction="custom" dataDxfId="208" totalsRowDxfId="207" dataCellStyle="Milliers">
      <totalsRowFormula>SUM(TableI[2024])</totalsRowFormula>
    </tableColumn>
    <tableColumn id="5" xr3:uid="{00000000-0010-0000-0100-000005000000}" name="2025" totalsRowFunction="custom" dataDxfId="206" totalsRowDxfId="205" dataCellStyle="Milliers">
      <totalsRowFormula>SUM(TableI[2025])</totalsRowFormula>
    </tableColumn>
    <tableColumn id="6" xr3:uid="{00000000-0010-0000-0100-000006000000}" name="2026" totalsRowFunction="custom" dataDxfId="204" totalsRowDxfId="203" dataCellStyle="Milliers">
      <totalsRowFormula>SUM(TableI[2026])</totalsRowFormula>
    </tableColumn>
    <tableColumn id="9" xr3:uid="{00000000-0010-0000-0100-000009000000}" name="2027" totalsRowFunction="custom" dataDxfId="202" totalsRowDxfId="201" dataCellStyle="Milliers">
      <totalsRowFormula>SUM(TableI[2027])</totalsRowFormula>
    </tableColumn>
    <tableColumn id="14" xr3:uid="{00000000-0010-0000-0100-00000E000000}" name="2028" totalsRowFunction="custom" dataDxfId="200" totalsRowDxfId="199" dataCellStyle="Milliers">
      <totalsRowFormula>SUM(TableI[2028])</totalsRowFormula>
    </tableColumn>
    <tableColumn id="15" xr3:uid="{00000000-0010-0000-0100-00000F000000}" name="2029" totalsRowFunction="custom" dataDxfId="198" totalsRowDxfId="197" dataCellStyle="Milliers">
      <totalsRowFormula>SUM(TableI[2029])</totalsRowFormula>
    </tableColumn>
    <tableColumn id="16" xr3:uid="{00000000-0010-0000-0100-000010000000}" name="2030" totalsRowFunction="custom" dataDxfId="196" totalsRowDxfId="195" dataCellStyle="Milliers">
      <totalsRowFormula>SUM(TableI[2030])</totalsRowFormula>
    </tableColumn>
    <tableColumn id="17" xr3:uid="{00000000-0010-0000-0100-000011000000}" name="2031" totalsRowFunction="custom" dataDxfId="194" totalsRowDxfId="193" dataCellStyle="Milliers">
      <totalsRowFormula>SUM(TableI[2031])</totalsRowFormula>
    </tableColumn>
    <tableColumn id="18" xr3:uid="{00000000-0010-0000-0100-000012000000}" name="2032" totalsRowFunction="custom" dataDxfId="192" totalsRowDxfId="191" dataCellStyle="Milliers">
      <totalsRowFormula>SUM(TableI[2032])</totalsRowFormula>
    </tableColumn>
    <tableColumn id="10" xr3:uid="{00000000-0010-0000-0100-00000A000000}" name="Total" totalsRowFunction="custom" dataDxfId="190" totalsRowDxfId="189" dataCellStyle="Milliers">
      <calculatedColumnFormula>SUM(TableI[[#This Row],[2023]:[2032]])</calculatedColumnFormula>
      <totalsRowFormula>SUM(TableI[Total])</totalsRowFormula>
    </tableColumn>
  </tableColumns>
  <tableStyleInfo name="TableStyleLight11" showFirstColumn="0" showLastColumn="0" showRowStripes="1"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TableM" displayName="TableM" ref="B52:S64" totalsRowCount="1" headerRowDxfId="188" dataDxfId="187" totalsRowDxfId="186">
  <autoFilter ref="B52:S63" xr:uid="{00000000-0009-0000-0100-000011000000}"/>
  <tableColumns count="18">
    <tableColumn id="1" xr3:uid="{00000000-0010-0000-0200-000001000000}" name="Masse" dataDxfId="185" totalsRowDxfId="184"/>
    <tableColumn id="8" xr3:uid="{00000000-0010-0000-0200-000008000000}" name="Catégorie de dépenses" totalsRowLabel="Total" dataDxfId="183" totalsRowDxfId="182"/>
    <tableColumn id="2" xr3:uid="{00000000-0010-0000-0200-000002000000}" name="Précisions sur la nature de la dépense" dataDxfId="181" totalsRowDxfId="180"/>
    <tableColumn id="13" xr3:uid="{00000000-0010-0000-0200-00000D000000}" name="Dépenses_x000a_AMIDEX" totalsRowFunction="custom" dataDxfId="179" totalsRowDxfId="178" dataCellStyle="Milliers">
      <totalsRowFormula>SUM(TableM[Dépenses
AMIDEX])</totalsRowFormula>
    </tableColumn>
    <tableColumn id="12" xr3:uid="{00000000-0010-0000-0200-00000C000000}" name="Dépenses sur ligne A*Midex des recettes" totalsRowFunction="custom" dataDxfId="177" totalsRowDxfId="176" dataCellStyle="Milliers">
      <totalsRowFormula>SUM(TableM[Dépenses sur ligne A*Midex des recettes])</totalsRowFormula>
    </tableColumn>
    <tableColumn id="11" xr3:uid="{00000000-0010-0000-0200-00000B000000}" name="Montant _x000a_TOTAL" totalsRowFunction="custom" dataDxfId="175" totalsRowDxfId="174" dataCellStyle="Milliers">
      <calculatedColumnFormula>SUM(TableM[[#This Row],[Dépenses
AMIDEX]:[Dépenses sur ligne A*Midex des recettes]])</calculatedColumnFormula>
      <totalsRowFormula>SUM(TableM[Montant 
TOTAL])</totalsRowFormula>
    </tableColumn>
    <tableColumn id="19" xr3:uid="{00000000-0010-0000-0200-000013000000}" name="Commentaires" dataDxfId="173" totalsRowDxfId="172" dataCellStyle="Milliers"/>
    <tableColumn id="3" xr3:uid="{00000000-0010-0000-0200-000003000000}" name="2023" totalsRowFunction="custom" dataDxfId="171" totalsRowDxfId="170" dataCellStyle="Milliers">
      <totalsRowFormula>SUM(TableM[2023])</totalsRowFormula>
    </tableColumn>
    <tableColumn id="4" xr3:uid="{00000000-0010-0000-0200-000004000000}" name="2024" totalsRowFunction="custom" dataDxfId="169" totalsRowDxfId="168" dataCellStyle="Milliers">
      <totalsRowFormula>SUM(TableM[2024])</totalsRowFormula>
    </tableColumn>
    <tableColumn id="5" xr3:uid="{00000000-0010-0000-0200-000005000000}" name="2025" totalsRowFunction="custom" dataDxfId="167" totalsRowDxfId="166" dataCellStyle="Milliers">
      <totalsRowFormula>SUM(TableM[2025])</totalsRowFormula>
    </tableColumn>
    <tableColumn id="6" xr3:uid="{00000000-0010-0000-0200-000006000000}" name="2026" totalsRowFunction="custom" dataDxfId="165" totalsRowDxfId="164" dataCellStyle="Milliers">
      <totalsRowFormula>SUM(TableM[2026])</totalsRowFormula>
    </tableColumn>
    <tableColumn id="9" xr3:uid="{00000000-0010-0000-0200-000009000000}" name="2027" totalsRowFunction="custom" dataDxfId="163" totalsRowDxfId="162" dataCellStyle="Milliers">
      <totalsRowFormula>SUM(TableM[2027])</totalsRowFormula>
    </tableColumn>
    <tableColumn id="14" xr3:uid="{00000000-0010-0000-0200-00000E000000}" name="2028" totalsRowFunction="custom" dataDxfId="161" totalsRowDxfId="160" dataCellStyle="Milliers">
      <totalsRowFormula>SUM(TableM[2028])</totalsRowFormula>
    </tableColumn>
    <tableColumn id="15" xr3:uid="{00000000-0010-0000-0200-00000F000000}" name="2029" totalsRowFunction="custom" dataDxfId="159" totalsRowDxfId="158" dataCellStyle="Milliers">
      <totalsRowFormula>SUM(TableM[2029])</totalsRowFormula>
    </tableColumn>
    <tableColumn id="16" xr3:uid="{00000000-0010-0000-0200-000010000000}" name="2030" totalsRowFunction="custom" dataDxfId="157" totalsRowDxfId="156" dataCellStyle="Milliers">
      <totalsRowFormula>SUM(TableM[2030])</totalsRowFormula>
    </tableColumn>
    <tableColumn id="17" xr3:uid="{00000000-0010-0000-0200-000011000000}" name="2031" totalsRowFunction="custom" dataDxfId="155" totalsRowDxfId="154" dataCellStyle="Milliers">
      <totalsRowFormula>SUM(TableM[2031])</totalsRowFormula>
    </tableColumn>
    <tableColumn id="18" xr3:uid="{00000000-0010-0000-0200-000012000000}" name="2032" totalsRowFunction="custom" dataDxfId="153" totalsRowDxfId="152" dataCellStyle="Milliers">
      <totalsRowFormula>SUM(TableM[2032])</totalsRowFormula>
    </tableColumn>
    <tableColumn id="10" xr3:uid="{00000000-0010-0000-0200-00000A000000}" name="Total" totalsRowFunction="custom" dataDxfId="151" totalsRowDxfId="150" dataCellStyle="Milliers">
      <calculatedColumnFormula>SUM(TableM[[#This Row],[2023]:[2032]])</calculatedColumnFormula>
      <totalsRowFormula>SUM(TableM[Total])</totalsRow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3000000}" name="SYNTHESE" displayName="SYNTHESE" ref="D17:S21" totalsRowCount="1" headerRowDxfId="149" dataDxfId="148" totalsRowDxfId="147">
  <autoFilter ref="D17:S20" xr:uid="{00000000-0009-0000-0100-000012000000}"/>
  <tableColumns count="16">
    <tableColumn id="7" xr3:uid="{00000000-0010-0000-0300-000007000000}" name="Résumé des dépenses par masse" totalsRowLabel="Total" dataDxfId="146" totalsRowDxfId="145"/>
    <tableColumn id="10" xr3:uid="{00000000-0010-0000-0300-00000A000000}" name="Dépenses_x000a_AMIDEX" totalsRowFunction="custom" dataDxfId="144" totalsRowDxfId="143" dataCellStyle="Milliers">
      <calculatedColumnFormula>TableM[[#Totals],[Dépenses
AMIDEX]]</calculatedColumnFormula>
      <totalsRowFormula>SUM(E18:E20)</totalsRowFormula>
    </tableColumn>
    <tableColumn id="9" xr3:uid="{00000000-0010-0000-0300-000009000000}" name="Dépenses des recettes obtenues sur ligne A*Midex" totalsRowFunction="custom" dataDxfId="142" totalsRowDxfId="141" dataCellStyle="Milliers">
      <calculatedColumnFormula>TableI[[#Totals],[Dépenses sur ligne A*Midex des recettes]]</calculatedColumnFormula>
      <totalsRowFormula>SUM(F18:F20)</totalsRowFormula>
    </tableColumn>
    <tableColumn id="8" xr3:uid="{00000000-0010-0000-0300-000008000000}" name="Montant _x000a_TOTAL" totalsRowFunction="custom" dataDxfId="140" totalsRowDxfId="139" dataCellStyle="Milliers">
      <calculatedColumnFormula>SUM(SYNTHESE[[#This Row],[Dépenses
AMIDEX]:[Dépenses des recettes obtenues sur ligne A*Midex]])</calculatedColumnFormula>
      <totalsRowFormula>SUM(G18:G20)</totalsRowFormula>
    </tableColumn>
    <tableColumn id="11" xr3:uid="{00000000-0010-0000-0300-00000B000000}" name="Répartition par masse %" totalsRowFunction="custom" dataDxfId="138" totalsRowDxfId="137" dataCellStyle="Milliers">
      <calculatedColumnFormula>IFERROR(SYNTHESE[[#This Row],[Montant 
TOTAL]]/SYNTHESE[[#Totals],[Montant 
TOTAL]],0)</calculatedColumnFormula>
      <totalsRowFormula>IFERROR(SYNTHESE[[#Totals],[Montant 
TOTAL]]/SYNTHESE[[#Totals],[Montant 
TOTAL]],0)</totalsRowFormula>
    </tableColumn>
    <tableColumn id="1" xr3:uid="{00000000-0010-0000-0300-000001000000}" name="2023" totalsRowFunction="custom" dataDxfId="136" totalsRowDxfId="135" dataCellStyle="Milliers">
      <calculatedColumnFormula>TableF[[#Totals],[2023]]</calculatedColumnFormula>
      <totalsRowFormula>SUM(I18:I20)</totalsRowFormula>
    </tableColumn>
    <tableColumn id="2" xr3:uid="{00000000-0010-0000-0300-000002000000}" name="2024" totalsRowFunction="custom" dataDxfId="134" totalsRowDxfId="133" dataCellStyle="Milliers">
      <totalsRowFormula>SUM(J18:J20)</totalsRowFormula>
    </tableColumn>
    <tableColumn id="3" xr3:uid="{00000000-0010-0000-0300-000003000000}" name="2025" totalsRowFunction="custom" dataDxfId="132" totalsRowDxfId="131" dataCellStyle="Milliers">
      <totalsRowFormula>SUM(K18:K20)</totalsRowFormula>
    </tableColumn>
    <tableColumn id="4" xr3:uid="{00000000-0010-0000-0300-000004000000}" name="2026" totalsRowFunction="custom" dataDxfId="130" totalsRowDxfId="129" dataCellStyle="Milliers">
      <totalsRowFormula>SUM(L18:L20)</totalsRowFormula>
    </tableColumn>
    <tableColumn id="5" xr3:uid="{00000000-0010-0000-0300-000005000000}" name="2027" totalsRowFunction="custom" dataDxfId="128" totalsRowDxfId="127" dataCellStyle="Milliers">
      <totalsRowFormula>SUM(M18:M20)</totalsRowFormula>
    </tableColumn>
    <tableColumn id="14" xr3:uid="{00000000-0010-0000-0300-00000E000000}" name="2028" totalsRowFunction="custom" dataDxfId="126" totalsRowDxfId="125" dataCellStyle="Milliers">
      <totalsRowFormula>SUM(N18:N20)</totalsRowFormula>
    </tableColumn>
    <tableColumn id="15" xr3:uid="{00000000-0010-0000-0300-00000F000000}" name="2029" totalsRowFunction="custom" dataDxfId="124" totalsRowDxfId="123" dataCellStyle="Milliers">
      <totalsRowFormula>SUM(O18:O20)</totalsRowFormula>
    </tableColumn>
    <tableColumn id="16" xr3:uid="{00000000-0010-0000-0300-000010000000}" name="2030" totalsRowFunction="custom" dataDxfId="122" totalsRowDxfId="121" dataCellStyle="Milliers">
      <totalsRowFormula>SUM(P18:P20)</totalsRowFormula>
    </tableColumn>
    <tableColumn id="17" xr3:uid="{00000000-0010-0000-0300-000011000000}" name="2031" totalsRowFunction="custom" dataDxfId="120" totalsRowDxfId="119" dataCellStyle="Milliers">
      <totalsRowFormula>SUM(Q18:Q20)</totalsRowFormula>
    </tableColumn>
    <tableColumn id="18" xr3:uid="{00000000-0010-0000-0300-000012000000}" name="2032" totalsRowFunction="custom" dataDxfId="118" totalsRowDxfId="117" dataCellStyle="Milliers">
      <totalsRowFormula>SUM(R18:R20)</totalsRowFormula>
    </tableColumn>
    <tableColumn id="6" xr3:uid="{00000000-0010-0000-0300-000006000000}" name="Total" totalsRowFunction="custom" dataDxfId="116" totalsRowDxfId="115" dataCellStyle="Milliers">
      <calculatedColumnFormula>SUM(SYNTHESE[[#This Row],[2023]:[2032]])</calculatedColumnFormula>
      <totalsRowFormula>SUM(S18:S20)</totalsRow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82AB7C9-8E20-41E4-9B04-52AF422D8460}" name="SYNTHESE531" displayName="SYNTHESE531" ref="C7:J12" totalsRowCount="1" headerRowDxfId="114" dataDxfId="113" totalsRowDxfId="112">
  <autoFilter ref="C7:J11" xr:uid="{B55D900F-A907-4794-BF3D-169966720166}"/>
  <tableColumns count="8">
    <tableColumn id="7" xr3:uid="{522F51A1-5F9E-47C1-9D77-A62C65A3F424}" name="résumé des dépenses par masse" totalsRowLabel="Sous-total" dataDxfId="111" totalsRowDxfId="110"/>
    <tableColumn id="12" xr3:uid="{BD5F7D5A-9A00-4C2B-BCD4-2AF9766F9AD6}" name="Dépenses partenaire 1" totalsRowFunction="custom" dataDxfId="109" totalsRowDxfId="108" dataCellStyle="Milliers">
      <totalsRowFormula>SUM(D8:D11)</totalsRowFormula>
    </tableColumn>
    <tableColumn id="19" xr3:uid="{85678FDB-6332-44EB-AFBC-F007F5831B86}" name="Dépenses Partenaire 2" totalsRowFunction="custom" dataDxfId="107" totalsRowDxfId="106" dataCellStyle="Milliers">
      <totalsRowFormula>SUM(E8:E11)</totalsRowFormula>
    </tableColumn>
    <tableColumn id="10" xr3:uid="{4B1A2BC7-3EC0-499F-B933-8FB1303941C7}" name="Dépenses Partenaire 3" totalsRowFunction="custom" dataDxfId="105" totalsRowDxfId="104" dataCellStyle="Milliers">
      <totalsRowFormula>SUM(F8:F11)</totalsRowFormula>
    </tableColumn>
    <tableColumn id="13" xr3:uid="{9C73B6DD-E4C6-4C35-8F4C-B736F993FDD0}" name="Dépenses Partenaire 4" totalsRowFunction="custom" dataDxfId="103" totalsRowDxfId="102" dataCellStyle="Milliers">
      <totalsRowFormula>SUM(G8:G11)</totalsRowFormula>
    </tableColumn>
    <tableColumn id="9" xr3:uid="{3444F828-08AC-4C3C-8FAC-B9408160C90D}" name="Dépenses Partenaire 5" totalsRowFunction="custom" dataDxfId="101" totalsRowDxfId="100" dataCellStyle="Milliers">
      <totalsRowFormula>SUM(H8:H11)</totalsRowFormula>
    </tableColumn>
    <tableColumn id="8" xr3:uid="{C7D07E16-A1DA-4292-9EC1-67F3BF9B0BD5}" name="Total" totalsRowFunction="custom" dataDxfId="99" totalsRowDxfId="98" dataCellStyle="Milliers">
      <calculatedColumnFormula>SUM(D8:H8)</calculatedColumnFormula>
      <totalsRowFormula>SUM(I8:I11)</totalsRowFormula>
    </tableColumn>
    <tableColumn id="11" xr3:uid="{3405301D-01BE-4FDF-99D6-5FAA052D40A5}" name="Répartition par masse %" dataDxfId="97" totalsRowDxfId="96" dataCellStyle="Milliers">
      <calculatedColumnFormula>IFERROR(I8/$I$12,0)</calculatedColumnFormula>
    </tableColumn>
  </tableColumns>
  <tableStyleInfo name="TableStyleLight11"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DC6BD80-DAEE-4A16-9B72-19B07111F067}" name="TableF234" displayName="TableF234" ref="B15:J28" totalsRowCount="1" headerRowDxfId="95" dataDxfId="94" totalsRowDxfId="93">
  <autoFilter ref="B15:J27" xr:uid="{1DA48CE7-3AC9-4FA3-9B4D-2BC3241D0A40}"/>
  <tableColumns count="9">
    <tableColumn id="1" xr3:uid="{F45AE144-92BE-43F3-AD8F-60078AA30239}" name="Masse" totalsRowLabel="Total" dataDxfId="92" totalsRowDxfId="91"/>
    <tableColumn id="2" xr3:uid="{3303A0A4-C39F-4B75-A538-266C0D3CDE0F}" name="Nature de la dépense" dataDxfId="90" totalsRowDxfId="89"/>
    <tableColumn id="7" xr3:uid="{F9474E27-9E66-468D-AB2A-2B48642C0E7D}" name="Dépenses Partenaire 2" totalsRowFunction="custom" dataDxfId="88" totalsRowDxfId="87" dataCellStyle="Milliers">
      <totalsRowFormula>SUM(TableF234[Dépenses Partenaire 2])</totalsRowFormula>
    </tableColumn>
    <tableColumn id="11" xr3:uid="{1366BA2F-0834-4412-AD89-2032DF93B425}" name="Dépenses Partenaire 22" totalsRowFunction="custom" dataDxfId="86" totalsRowDxfId="85" dataCellStyle="Milliers">
      <totalsRowFormula>SUM(TableF234[Dépenses Partenaire 22])</totalsRowFormula>
    </tableColumn>
    <tableColumn id="12" xr3:uid="{996BB2FB-2C4B-4F94-9549-2D6A2489D8BF}" name="Dépenses Partenaire 3" totalsRowFunction="custom" dataDxfId="84" totalsRowDxfId="83" dataCellStyle="Milliers">
      <totalsRowFormula>SUM(TableF234[Dépenses Partenaire 3])</totalsRowFormula>
    </tableColumn>
    <tableColumn id="13" xr3:uid="{F43E6BE4-83D7-4452-B315-A895F6FF8E06}" name="Dépenses Partenaire 4" totalsRowFunction="custom" dataDxfId="82" totalsRowDxfId="81" dataCellStyle="Milliers">
      <totalsRowFormula>SUM(TableF234[Dépenses Partenaire 4])</totalsRowFormula>
    </tableColumn>
    <tableColumn id="15" xr3:uid="{A6E7F177-3C62-4772-9F9D-E42427506E50}" name="Dépenses Partenaire 5" totalsRowFunction="custom" dataDxfId="80" totalsRowDxfId="79" dataCellStyle="Milliers">
      <totalsRowFormula>SUM(TableF234[Dépenses Partenaire 5])</totalsRowFormula>
    </tableColumn>
    <tableColumn id="16" xr3:uid="{CDF2487F-D0DF-4D73-BFD9-9318F9616636}" name="Total" totalsRowFunction="custom" dataDxfId="78" totalsRowDxfId="77" dataCellStyle="Milliers">
      <calculatedColumnFormula>SUM(TableF234[[#This Row],[Dépenses Partenaire 2]:[Dépenses Partenaire 5]])</calculatedColumnFormula>
      <totalsRowFormula>SUM(TableF234[Total])</totalsRowFormula>
    </tableColumn>
    <tableColumn id="14" xr3:uid="{FB8F215C-775D-4906-8481-87890E0884CC}" name="Commentaires" dataDxfId="76" totalsRowDxfId="75" dataCellStyle="Milliers"/>
  </tableColumns>
  <tableStyleInfo name="TableStyleLight11" showFirstColumn="0" showLastColumn="0" showRowStripes="1" showColumnStripes="1"/>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762EDDA-4A38-49AC-8304-75D0ECF9DFEC}" name="TableI335" displayName="TableI335" ref="B30:J43" totalsRowCount="1" headerRowDxfId="74" dataDxfId="73" totalsRowDxfId="72">
  <autoFilter ref="B30:J42" xr:uid="{1786E784-2306-4885-88D8-A2BBBE552C84}"/>
  <tableColumns count="9">
    <tableColumn id="1" xr3:uid="{AF3FF73D-8CB0-47BC-8DE0-ED2C6F211004}" name="Masse" totalsRowLabel="Total" dataDxfId="71" totalsRowDxfId="70"/>
    <tableColumn id="2" xr3:uid="{20D8F260-7A0C-46CB-BF2A-1FF596976135}" name="Précisions sur la nature de la dépense" dataDxfId="69" totalsRowDxfId="68"/>
    <tableColumn id="7" xr3:uid="{87B74028-85B4-4174-B583-C386805CB700}" name="Dépenses Partenaire 1 " totalsRowFunction="custom" dataDxfId="67" totalsRowDxfId="66" dataCellStyle="Milliers">
      <totalsRowFormula>SUM(TableI335[[Dépenses Partenaire 1 ]])</totalsRowFormula>
    </tableColumn>
    <tableColumn id="11" xr3:uid="{7D3FEB6E-920E-4717-A89D-5ABFB431D6F8}" name="Dépenses Partenaire 2" totalsRowFunction="custom" dataDxfId="65" totalsRowDxfId="64" dataCellStyle="Milliers">
      <totalsRowFormula>SUM(TableI335[Dépenses Partenaire 2])</totalsRowFormula>
    </tableColumn>
    <tableColumn id="12" xr3:uid="{1474487D-712F-4BCE-AC54-FD6646348787}" name="Dépenses Partenaire 3" totalsRowFunction="custom" dataDxfId="63" totalsRowDxfId="62" dataCellStyle="Milliers">
      <totalsRowFormula>SUM(TableI335[Dépenses Partenaire 3])</totalsRowFormula>
    </tableColumn>
    <tableColumn id="13" xr3:uid="{29FB7DC2-4CF8-42B4-8453-AA4B9EE2843C}" name="Dépenses Partenaire 4" totalsRowFunction="custom" dataDxfId="61" totalsRowDxfId="60" dataCellStyle="Milliers">
      <totalsRowFormula>SUM(TableI335[Dépenses Partenaire 4])</totalsRowFormula>
    </tableColumn>
    <tableColumn id="20" xr3:uid="{191A266C-8BB7-4C58-8822-AF8B83B877D7}" name="Dépenses Partenaire 5" totalsRowFunction="custom" dataDxfId="59" totalsRowDxfId="58" dataCellStyle="Milliers">
      <totalsRowFormula>SUM(TableI335[Dépenses Partenaire 5])</totalsRowFormula>
    </tableColumn>
    <tableColumn id="21" xr3:uid="{EDE51C47-0042-4528-B2C5-110E4967876D}" name="Total" totalsRowFunction="custom" dataDxfId="57" totalsRowDxfId="56" dataCellStyle="Milliers">
      <calculatedColumnFormula>SUM(TableI335[[#This Row],[Dépenses Partenaire 1 ]:[Dépenses Partenaire 5]])</calculatedColumnFormula>
      <totalsRowFormula>SUM(TableI335[Total])</totalsRowFormula>
    </tableColumn>
    <tableColumn id="19" xr3:uid="{D0CB73BE-09D1-419C-86C5-951B169EE650}" name="Commentaires" dataDxfId="55" totalsRowDxfId="54" dataCellStyle="Milliers"/>
  </tableColumns>
  <tableStyleInfo name="TableStyleLight11" showFirstColumn="0" showLastColumn="0"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A5D2688-928E-46B0-95A8-BFED5CCC9E72}" name="TableM436" displayName="TableM436" ref="B45:J59" totalsRowCount="1" headerRowDxfId="53" dataDxfId="52" totalsRowDxfId="51">
  <autoFilter ref="B45:J58" xr:uid="{19E6173D-FEDB-4354-A56B-D7BE13AE5781}"/>
  <tableColumns count="9">
    <tableColumn id="1" xr3:uid="{82E7679E-5A25-4DEF-8CE0-E469A2559205}" name="Masse" totalsRowLabel="Total" dataDxfId="50" totalsRowDxfId="49"/>
    <tableColumn id="2" xr3:uid="{F199DDEC-6DE6-4AA6-90F5-6D4400F94E1E}" name="Précisions sur la nature de la dépense" dataDxfId="48" totalsRowDxfId="47"/>
    <tableColumn id="7" xr3:uid="{1FA3C180-C2C1-4E67-A163-5BD8604A9DB2}" name="Dépenses Partenaire 1 " totalsRowFunction="custom" dataDxfId="46" totalsRowDxfId="45" dataCellStyle="Milliers">
      <totalsRowFormula>SUM(TableM436[[Dépenses Partenaire 1 ]])</totalsRowFormula>
    </tableColumn>
    <tableColumn id="11" xr3:uid="{6551FFBB-8D84-4F66-B83E-D01897B11CD9}" name="Dépenses Partenaire 2" totalsRowFunction="custom" dataDxfId="44" totalsRowDxfId="43" dataCellStyle="Milliers">
      <totalsRowFormula>SUM(TableM436[Dépenses Partenaire 2])</totalsRowFormula>
    </tableColumn>
    <tableColumn id="12" xr3:uid="{7CCDD20B-1BCD-4542-854A-D3406AF5760E}" name="Dépenses Partenaire 3" totalsRowFunction="custom" dataDxfId="42" totalsRowDxfId="41" dataCellStyle="Milliers">
      <totalsRowFormula>SUM(TableM436[Dépenses Partenaire 3])</totalsRowFormula>
    </tableColumn>
    <tableColumn id="13" xr3:uid="{BF31E3BE-FF1A-4EC1-A453-EF03572BD915}" name="Dépenses Partenaire 4" totalsRowFunction="custom" dataDxfId="40" totalsRowDxfId="39" dataCellStyle="Milliers">
      <totalsRowFormula>SUM(TableM436[Dépenses Partenaire 4])</totalsRowFormula>
    </tableColumn>
    <tableColumn id="20" xr3:uid="{F640CBA0-046D-4B72-8466-43A2C36A4478}" name="Dépenses Partenaire 5" totalsRowFunction="custom" dataDxfId="38" totalsRowDxfId="37" dataCellStyle="Milliers">
      <totalsRowFormula>SUM(TableM436[Dépenses Partenaire 5])</totalsRowFormula>
    </tableColumn>
    <tableColumn id="21" xr3:uid="{8AD4DB72-C995-425A-B8D6-C33F277B23AD}" name="Total" totalsRowFunction="custom" dataDxfId="36" totalsRowDxfId="35" dataCellStyle="Milliers">
      <calculatedColumnFormula>SUM(TableM436[[#This Row],[Dépenses Partenaire 1 ]:[Dépenses Partenaire 5]])</calculatedColumnFormula>
      <totalsRowFormula>SUM(TableM436[Total])</totalsRowFormula>
    </tableColumn>
    <tableColumn id="19" xr3:uid="{87D9F2E1-F927-4FA5-81AB-7AFAA6912BD0}" name="Commentaires" dataDxfId="34" totalsRowDxfId="33" dataCellStyle="Milliers"/>
  </tableColumns>
  <tableStyleInfo name="TableStyleLight11" showFirstColumn="0" showLastColumn="0" showRowStripes="1" showColumnStripes="1"/>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6355BFC-3371-4F54-BB9E-4D81DBDD3B37}" name="TableM4637" displayName="TableM4637" ref="B62:J64" totalsRowCount="1" headerRowDxfId="32" dataDxfId="31" totalsRowDxfId="30">
  <autoFilter ref="B62:J63" xr:uid="{0EEFCF5D-4E29-4048-AC9B-93CA52EDADA1}"/>
  <tableColumns count="9">
    <tableColumn id="1" xr3:uid="{7C9B91D9-5272-4E9F-97BA-58B9B98E06E7}" name="Masse" totalsRowLabel="Total" dataDxfId="29" totalsRowDxfId="28"/>
    <tableColumn id="2" xr3:uid="{2D91B20C-E738-48FE-90B3-B6B63212B2F8}" name="Précisions sur la nature de la dépense" dataDxfId="27" totalsRowDxfId="26"/>
    <tableColumn id="7" xr3:uid="{34AD26FC-70B4-45B0-BDA6-5171E87E9211}" name="Dépenses Partenaire 1 " totalsRowFunction="custom" dataDxfId="25" totalsRowDxfId="24" dataCellStyle="Milliers">
      <totalsRowFormula>SUM(TableM4637[[Dépenses Partenaire 1 ]])</totalsRowFormula>
    </tableColumn>
    <tableColumn id="11" xr3:uid="{FF4897CA-6215-405C-9921-9EB107422DDC}" name="Dépenses Partenaire 2" totalsRowFunction="custom" dataDxfId="23" totalsRowDxfId="22" dataCellStyle="Milliers">
      <totalsRowFormula>SUM(TableM4637[Dépenses Partenaire 2])</totalsRowFormula>
    </tableColumn>
    <tableColumn id="12" xr3:uid="{83F6FD33-F237-4D70-9135-8B85A332F57F}" name="Dépenses Partenaire 3" totalsRowFunction="custom" dataDxfId="21" totalsRowDxfId="20" dataCellStyle="Milliers">
      <totalsRowFormula>SUM(TableM4637[Dépenses Partenaire 3])</totalsRowFormula>
    </tableColumn>
    <tableColumn id="13" xr3:uid="{8FA28CDA-141A-4CEE-81C2-0438ADEC0A64}" name="Dépenses Partenaire 4" totalsRowFunction="custom" dataDxfId="19" totalsRowDxfId="18" dataCellStyle="Milliers">
      <totalsRowFormula>SUM(TableM4637[Dépenses Partenaire 4])</totalsRowFormula>
    </tableColumn>
    <tableColumn id="20" xr3:uid="{40458380-E1F3-4ED0-A418-417F327CB6FE}" name="Dépenses Partenaire 5" totalsRowFunction="custom" dataDxfId="17" totalsRowDxfId="16" dataCellStyle="Milliers">
      <totalsRowFormula>SUM(TableM4637[Dépenses Partenaire 5])</totalsRowFormula>
    </tableColumn>
    <tableColumn id="21" xr3:uid="{3ECE8CA5-D8D7-4D44-BBF4-4EC23A3775FE}" name="Total" totalsRowFunction="custom" dataDxfId="15" totalsRowDxfId="14" dataCellStyle="Milliers">
      <calculatedColumnFormula>SUM(TableM4637[[Dépenses Partenaire 1 ]:[Dépenses Partenaire 5]])</calculatedColumnFormula>
      <totalsRowFormula>TableM4637[Total]</totalsRowFormula>
    </tableColumn>
    <tableColumn id="19" xr3:uid="{D4105668-E1EE-417C-8031-AD5DE07E4133}" name="Commentaires" dataDxfId="13" totalsRowDxfId="12" dataCellStyle="Milliers"/>
  </tableColumns>
  <tableStyleInfo name="TableStyleLight11" showFirstColumn="0" showLastColumn="0" showRowStripes="1" showColumnStripes="1"/>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table" Target="../tables/table10.xml"/><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7" tint="0.39997558519241921"/>
  </sheetPr>
  <dimension ref="A1:U88"/>
  <sheetViews>
    <sheetView showGridLines="0" topLeftCell="A111" zoomScaleNormal="100" zoomScaleSheetLayoutView="80" workbookViewId="0">
      <selection activeCell="G2" sqref="G2"/>
    </sheetView>
  </sheetViews>
  <sheetFormatPr baseColWidth="10" defaultRowHeight="15" x14ac:dyDescent="0.25"/>
  <cols>
    <col min="1" max="1" width="2.85546875" customWidth="1"/>
    <col min="2" max="31" width="8" customWidth="1"/>
    <col min="32" max="41" width="20.85546875" customWidth="1"/>
  </cols>
  <sheetData>
    <row r="1" spans="1:21" x14ac:dyDescent="0.25">
      <c r="A1" s="83" t="s">
        <v>162</v>
      </c>
    </row>
    <row r="2" spans="1:21" x14ac:dyDescent="0.25">
      <c r="A2" s="129" t="s">
        <v>261</v>
      </c>
      <c r="B2" s="14"/>
      <c r="C2" s="14"/>
      <c r="D2" s="14"/>
    </row>
    <row r="4" spans="1:21" ht="46.5" x14ac:dyDescent="0.25">
      <c r="B4" s="161" t="s">
        <v>65</v>
      </c>
      <c r="C4" s="162"/>
      <c r="D4" s="162"/>
      <c r="E4" s="162"/>
      <c r="F4" s="162"/>
      <c r="G4" s="162"/>
      <c r="H4" s="162"/>
      <c r="I4" s="162"/>
      <c r="J4" s="162"/>
      <c r="K4" s="162"/>
      <c r="L4" s="162"/>
      <c r="M4" s="162"/>
      <c r="N4" s="162"/>
      <c r="O4" s="162"/>
      <c r="P4" s="162"/>
      <c r="Q4" s="162"/>
      <c r="R4" s="162"/>
      <c r="S4" s="162"/>
      <c r="T4" s="162"/>
      <c r="U4" s="163"/>
    </row>
    <row r="6" spans="1:21" x14ac:dyDescent="0.25">
      <c r="B6" t="s">
        <v>142</v>
      </c>
    </row>
    <row r="7" spans="1:21" x14ac:dyDescent="0.25">
      <c r="B7" s="18" t="s">
        <v>135</v>
      </c>
      <c r="C7" s="18"/>
      <c r="D7" s="18" t="s">
        <v>130</v>
      </c>
      <c r="E7" s="18"/>
      <c r="F7" s="18"/>
      <c r="G7" s="18"/>
      <c r="H7" s="18"/>
    </row>
    <row r="8" spans="1:21" x14ac:dyDescent="0.25">
      <c r="B8" s="18" t="s">
        <v>136</v>
      </c>
      <c r="C8" s="18"/>
      <c r="D8" s="18" t="s">
        <v>133</v>
      </c>
      <c r="E8" s="18"/>
      <c r="F8" s="18"/>
      <c r="G8" s="18"/>
      <c r="H8" s="18" t="s">
        <v>134</v>
      </c>
    </row>
    <row r="10" spans="1:21" x14ac:dyDescent="0.25">
      <c r="B10" t="s">
        <v>194</v>
      </c>
    </row>
    <row r="11" spans="1:21" x14ac:dyDescent="0.25">
      <c r="B11" s="90" t="s">
        <v>131</v>
      </c>
      <c r="C11" s="90"/>
      <c r="D11" s="90" t="s">
        <v>197</v>
      </c>
      <c r="E11" s="90"/>
      <c r="F11" s="90"/>
      <c r="G11" s="90"/>
      <c r="H11" s="90"/>
    </row>
    <row r="12" spans="1:21" x14ac:dyDescent="0.25">
      <c r="B12" s="90" t="s">
        <v>132</v>
      </c>
      <c r="C12" s="90"/>
      <c r="D12" s="90" t="s">
        <v>198</v>
      </c>
      <c r="E12" s="90"/>
      <c r="F12" s="90"/>
      <c r="G12" s="90"/>
      <c r="H12" s="90"/>
    </row>
    <row r="13" spans="1:21" s="14" customFormat="1" x14ac:dyDescent="0.25">
      <c r="B13" s="90" t="s">
        <v>195</v>
      </c>
      <c r="C13" s="90"/>
      <c r="D13" s="90" t="s">
        <v>196</v>
      </c>
      <c r="E13" s="90"/>
      <c r="F13" s="90"/>
      <c r="G13" s="90"/>
      <c r="H13" s="90"/>
      <c r="I13" s="14" t="s">
        <v>232</v>
      </c>
    </row>
    <row r="15" spans="1:21" ht="21" x14ac:dyDescent="0.25">
      <c r="B15" s="102" t="s">
        <v>188</v>
      </c>
      <c r="C15" s="102"/>
      <c r="D15" s="102"/>
      <c r="E15" s="102"/>
      <c r="F15" s="102"/>
      <c r="G15" s="102"/>
      <c r="H15" s="102"/>
      <c r="I15" s="102"/>
      <c r="J15" s="102"/>
      <c r="K15" s="102"/>
      <c r="L15" s="102"/>
      <c r="M15" s="102"/>
      <c r="N15" s="102"/>
      <c r="O15" s="102"/>
      <c r="P15" s="102"/>
      <c r="Q15" s="102"/>
      <c r="R15" s="102"/>
      <c r="S15" s="102"/>
      <c r="T15" s="102"/>
      <c r="U15" s="102"/>
    </row>
    <row r="16" spans="1:21" x14ac:dyDescent="0.25">
      <c r="B16" s="13" t="s">
        <v>131</v>
      </c>
      <c r="C16" s="13"/>
      <c r="D16" s="13" t="s">
        <v>213</v>
      </c>
      <c r="E16" s="13"/>
      <c r="F16" s="13"/>
      <c r="G16" s="13"/>
      <c r="H16" s="20"/>
      <c r="I16" s="20"/>
      <c r="J16" s="20"/>
      <c r="K16" s="20"/>
      <c r="L16" s="20"/>
      <c r="M16" s="20"/>
      <c r="N16" s="20"/>
      <c r="O16" s="20"/>
      <c r="P16" s="20"/>
      <c r="Q16" s="20"/>
      <c r="R16" s="20"/>
      <c r="S16" s="20"/>
      <c r="T16" s="20"/>
      <c r="U16" s="20"/>
    </row>
    <row r="18" spans="2:21" x14ac:dyDescent="0.25">
      <c r="B18" s="14" t="s">
        <v>166</v>
      </c>
      <c r="C18" s="14"/>
      <c r="D18" s="14"/>
      <c r="E18" s="14"/>
      <c r="F18" s="14"/>
      <c r="G18" s="14"/>
      <c r="H18" s="14"/>
      <c r="I18" s="14"/>
      <c r="J18" s="14"/>
      <c r="K18" s="14"/>
      <c r="L18" s="14"/>
      <c r="M18" s="14"/>
      <c r="N18" s="14"/>
      <c r="O18" s="14"/>
      <c r="P18" s="14"/>
      <c r="Q18" s="14"/>
      <c r="R18" s="14"/>
      <c r="S18" s="14"/>
    </row>
    <row r="19" spans="2:21" x14ac:dyDescent="0.25">
      <c r="B19" t="s">
        <v>156</v>
      </c>
    </row>
    <row r="21" spans="2:21" x14ac:dyDescent="0.25">
      <c r="B21" s="52" t="s">
        <v>126</v>
      </c>
    </row>
    <row r="22" spans="2:21" x14ac:dyDescent="0.25">
      <c r="B22" s="65" t="s">
        <v>209</v>
      </c>
      <c r="C22" s="65"/>
      <c r="D22" s="65"/>
      <c r="E22" s="65"/>
      <c r="F22" s="65"/>
      <c r="G22" s="65"/>
      <c r="H22" s="65"/>
      <c r="I22" s="65"/>
      <c r="J22" s="65"/>
      <c r="K22" s="65"/>
      <c r="L22" s="65"/>
      <c r="M22" s="65"/>
      <c r="N22" s="65"/>
      <c r="O22" s="65"/>
      <c r="P22" s="65"/>
      <c r="Q22" s="65"/>
      <c r="R22" s="65"/>
      <c r="S22" s="65"/>
      <c r="T22" s="65"/>
      <c r="U22" s="65"/>
    </row>
    <row r="24" spans="2:21" x14ac:dyDescent="0.25">
      <c r="B24" s="52" t="s">
        <v>155</v>
      </c>
    </row>
    <row r="25" spans="2:21" s="65" customFormat="1" x14ac:dyDescent="0.25">
      <c r="B25" s="75" t="s">
        <v>164</v>
      </c>
      <c r="C25" s="71"/>
      <c r="D25" s="71"/>
      <c r="E25" s="72"/>
      <c r="F25" s="72"/>
      <c r="G25" s="72"/>
      <c r="H25" s="72"/>
      <c r="I25" s="73"/>
      <c r="J25" s="73"/>
      <c r="K25" s="74"/>
      <c r="L25" s="74"/>
      <c r="M25" s="74"/>
      <c r="N25" s="74"/>
      <c r="O25" s="74"/>
      <c r="P25" s="70"/>
      <c r="Q25" s="70"/>
      <c r="R25" s="70"/>
      <c r="S25" s="70"/>
      <c r="T25" s="70"/>
      <c r="U25" s="70"/>
    </row>
    <row r="26" spans="2:21" x14ac:dyDescent="0.25">
      <c r="B26" t="s">
        <v>157</v>
      </c>
    </row>
    <row r="27" spans="2:21" x14ac:dyDescent="0.25">
      <c r="C27" s="80" t="s">
        <v>118</v>
      </c>
    </row>
    <row r="28" spans="2:21" x14ac:dyDescent="0.25">
      <c r="C28" t="s">
        <v>148</v>
      </c>
    </row>
    <row r="29" spans="2:21" x14ac:dyDescent="0.25">
      <c r="C29" t="s">
        <v>149</v>
      </c>
    </row>
    <row r="30" spans="2:21" x14ac:dyDescent="0.25">
      <c r="D30" s="53" t="s">
        <v>127</v>
      </c>
    </row>
    <row r="31" spans="2:21" x14ac:dyDescent="0.25">
      <c r="D31" s="53" t="s">
        <v>144</v>
      </c>
    </row>
    <row r="32" spans="2:21" x14ac:dyDescent="0.25">
      <c r="B32" s="76"/>
      <c r="C32" s="75" t="s">
        <v>158</v>
      </c>
      <c r="D32" s="77"/>
      <c r="E32" s="78"/>
      <c r="F32" s="78"/>
      <c r="G32" s="78"/>
      <c r="H32" s="78"/>
      <c r="I32" s="79"/>
      <c r="J32" s="79"/>
      <c r="K32" s="78"/>
      <c r="L32" s="78"/>
      <c r="M32" s="78"/>
      <c r="N32" s="78"/>
      <c r="O32" s="78"/>
      <c r="P32" s="76"/>
      <c r="Q32" s="76"/>
      <c r="R32" s="76"/>
      <c r="S32" s="76"/>
      <c r="T32" s="76"/>
      <c r="U32" s="76"/>
    </row>
    <row r="33" spans="2:21" x14ac:dyDescent="0.25">
      <c r="B33" s="76"/>
      <c r="C33" s="75"/>
      <c r="D33" s="75" t="s">
        <v>248</v>
      </c>
      <c r="E33" s="78"/>
      <c r="F33" s="78"/>
      <c r="G33" s="78"/>
      <c r="H33" s="78"/>
      <c r="I33" s="79"/>
      <c r="J33" s="79"/>
      <c r="K33" s="78"/>
      <c r="L33" s="78"/>
      <c r="M33" s="78"/>
      <c r="N33" s="78"/>
      <c r="O33" s="78"/>
      <c r="P33" s="76"/>
      <c r="Q33" s="76"/>
      <c r="R33" s="76"/>
      <c r="S33" s="76"/>
      <c r="T33" s="76"/>
      <c r="U33" s="76"/>
    </row>
    <row r="34" spans="2:21" x14ac:dyDescent="0.25">
      <c r="B34" s="76"/>
      <c r="C34" s="77"/>
      <c r="D34" s="75" t="s">
        <v>214</v>
      </c>
      <c r="E34" s="78"/>
      <c r="F34" s="78"/>
      <c r="G34" s="78"/>
      <c r="H34" s="78"/>
      <c r="I34" s="79"/>
      <c r="J34" s="79"/>
      <c r="K34" s="78"/>
      <c r="L34" s="78"/>
      <c r="M34" s="78"/>
      <c r="N34" s="78"/>
      <c r="O34" s="78"/>
      <c r="P34" s="76"/>
      <c r="Q34" s="76"/>
      <c r="R34" s="76"/>
      <c r="S34" s="76"/>
      <c r="T34" s="76"/>
      <c r="U34" s="76"/>
    </row>
    <row r="36" spans="2:21" x14ac:dyDescent="0.25">
      <c r="B36" s="54" t="s">
        <v>159</v>
      </c>
    </row>
    <row r="38" spans="2:21" ht="21" x14ac:dyDescent="0.35">
      <c r="B38" s="164" t="s">
        <v>220</v>
      </c>
      <c r="C38" s="164"/>
      <c r="D38" s="164"/>
      <c r="E38" s="164"/>
      <c r="F38" s="164"/>
      <c r="G38" s="164"/>
      <c r="H38" s="164"/>
      <c r="I38" s="164"/>
      <c r="J38" s="164"/>
      <c r="K38" s="164"/>
      <c r="L38" s="164"/>
      <c r="M38" s="164"/>
      <c r="N38" s="164"/>
      <c r="O38" s="164"/>
      <c r="P38" s="164"/>
      <c r="Q38" s="164"/>
      <c r="R38" s="164"/>
      <c r="S38" s="164"/>
      <c r="T38" s="164"/>
      <c r="U38" s="164"/>
    </row>
    <row r="39" spans="2:21" x14ac:dyDescent="0.25">
      <c r="B39" s="13" t="s">
        <v>132</v>
      </c>
      <c r="C39" s="13"/>
      <c r="D39" s="13" t="s">
        <v>215</v>
      </c>
      <c r="E39" s="13"/>
      <c r="F39" s="13"/>
      <c r="G39" s="13"/>
      <c r="H39" s="19"/>
      <c r="I39" s="19"/>
      <c r="J39" s="19"/>
      <c r="K39" s="19"/>
      <c r="L39" s="19"/>
      <c r="M39" s="19"/>
      <c r="N39" s="19"/>
      <c r="O39" s="19"/>
      <c r="P39" s="19"/>
      <c r="Q39" s="19"/>
      <c r="R39" s="19"/>
      <c r="S39" s="19"/>
      <c r="T39" s="19"/>
      <c r="U39" s="19"/>
    </row>
    <row r="40" spans="2:21" x14ac:dyDescent="0.25">
      <c r="B40" s="12"/>
    </row>
    <row r="41" spans="2:21" x14ac:dyDescent="0.25">
      <c r="B41" s="15" t="s">
        <v>80</v>
      </c>
      <c r="C41" s="15"/>
      <c r="D41" s="15"/>
    </row>
    <row r="42" spans="2:21" x14ac:dyDescent="0.25">
      <c r="B42" s="65" t="s">
        <v>150</v>
      </c>
      <c r="C42" s="64"/>
      <c r="D42" s="64"/>
      <c r="E42" s="64"/>
      <c r="F42" s="64"/>
      <c r="G42" s="64"/>
      <c r="H42" s="64"/>
      <c r="I42" s="64"/>
      <c r="J42" s="64"/>
      <c r="K42" s="64"/>
      <c r="L42" s="64"/>
      <c r="M42" s="64"/>
      <c r="N42" s="64"/>
      <c r="O42" s="64"/>
      <c r="P42" s="64"/>
    </row>
    <row r="43" spans="2:21" x14ac:dyDescent="0.25">
      <c r="B43" t="s">
        <v>151</v>
      </c>
    </row>
    <row r="44" spans="2:21" x14ac:dyDescent="0.25">
      <c r="B44" s="15"/>
      <c r="C44" s="15"/>
      <c r="D44" s="15"/>
    </row>
    <row r="45" spans="2:21" x14ac:dyDescent="0.25">
      <c r="B45" s="15" t="s">
        <v>145</v>
      </c>
      <c r="C45" s="15"/>
      <c r="D45" s="15"/>
    </row>
    <row r="46" spans="2:21" x14ac:dyDescent="0.25">
      <c r="B46" s="15" t="s">
        <v>72</v>
      </c>
      <c r="C46" s="15"/>
      <c r="D46" s="15"/>
    </row>
    <row r="47" spans="2:21" x14ac:dyDescent="0.25">
      <c r="B47" s="15"/>
      <c r="C47" s="15"/>
      <c r="D47" s="15"/>
    </row>
    <row r="48" spans="2:21" x14ac:dyDescent="0.25">
      <c r="B48" s="66" t="s">
        <v>233</v>
      </c>
      <c r="C48" s="65"/>
      <c r="D48" s="65"/>
      <c r="E48" s="65"/>
      <c r="F48" s="65"/>
      <c r="G48" s="65"/>
      <c r="H48" s="65"/>
      <c r="I48" s="65"/>
      <c r="J48" s="65"/>
      <c r="K48" s="65"/>
      <c r="L48" s="65"/>
      <c r="M48" s="65"/>
      <c r="N48" s="65"/>
      <c r="O48" s="65"/>
      <c r="P48" s="65"/>
      <c r="Q48" s="65"/>
      <c r="R48" s="65"/>
      <c r="S48" s="65"/>
      <c r="T48" s="65"/>
      <c r="U48" s="65"/>
    </row>
    <row r="49" spans="2:21" x14ac:dyDescent="0.25">
      <c r="B49" s="136" t="s">
        <v>234</v>
      </c>
    </row>
    <row r="50" spans="2:21" x14ac:dyDescent="0.25">
      <c r="B50" s="21"/>
      <c r="C50" s="22"/>
      <c r="D50" s="22"/>
      <c r="E50" s="22"/>
      <c r="F50" s="22"/>
      <c r="G50" s="22"/>
      <c r="H50" s="22"/>
      <c r="I50" s="22"/>
      <c r="J50" s="22"/>
      <c r="K50" s="22"/>
      <c r="L50" s="22"/>
      <c r="M50" s="22"/>
      <c r="N50" s="22"/>
      <c r="O50" s="22"/>
      <c r="P50" s="22"/>
      <c r="Q50" s="22"/>
      <c r="R50" s="22"/>
      <c r="S50" s="22"/>
      <c r="T50" s="22"/>
      <c r="U50" s="23"/>
    </row>
    <row r="51" spans="2:21" x14ac:dyDescent="0.25">
      <c r="B51" s="24" t="s">
        <v>63</v>
      </c>
      <c r="C51" s="25"/>
      <c r="D51" s="25"/>
      <c r="E51" s="25"/>
      <c r="F51" s="25"/>
      <c r="G51" s="25"/>
      <c r="H51" s="25"/>
      <c r="I51" s="25"/>
      <c r="J51" s="25"/>
      <c r="K51" s="25"/>
      <c r="L51" s="25"/>
      <c r="M51" s="25"/>
      <c r="N51" s="25"/>
      <c r="O51" s="25"/>
      <c r="P51" s="25"/>
      <c r="Q51" s="25"/>
      <c r="R51" s="25"/>
      <c r="S51" s="25"/>
      <c r="T51" s="25"/>
      <c r="U51" s="26"/>
    </row>
    <row r="52" spans="2:21" x14ac:dyDescent="0.25">
      <c r="B52" s="24" t="s">
        <v>154</v>
      </c>
      <c r="C52" s="25"/>
      <c r="D52" s="25"/>
      <c r="E52" s="25"/>
      <c r="F52" s="25"/>
      <c r="G52" s="25"/>
      <c r="H52" s="25"/>
      <c r="I52" s="25"/>
      <c r="J52" s="25"/>
      <c r="K52" s="25"/>
      <c r="L52" s="25"/>
      <c r="M52" s="25"/>
      <c r="N52" s="25"/>
      <c r="O52" s="25"/>
      <c r="P52" s="25"/>
      <c r="Q52" s="25"/>
      <c r="R52" s="25"/>
      <c r="S52" s="25"/>
      <c r="T52" s="25"/>
      <c r="U52" s="26"/>
    </row>
    <row r="53" spans="2:21" x14ac:dyDescent="0.25">
      <c r="B53" s="24" t="s">
        <v>64</v>
      </c>
      <c r="C53" s="25"/>
      <c r="D53" s="25"/>
      <c r="E53" s="25"/>
      <c r="F53" s="25"/>
      <c r="G53" s="25"/>
      <c r="H53" s="25"/>
      <c r="I53" s="25"/>
      <c r="J53" s="25"/>
      <c r="K53" s="25"/>
      <c r="L53" s="25"/>
      <c r="M53" s="25"/>
      <c r="N53" s="25"/>
      <c r="O53" s="25"/>
      <c r="P53" s="25"/>
      <c r="Q53" s="25"/>
      <c r="R53" s="25"/>
      <c r="S53" s="25"/>
      <c r="T53" s="25"/>
      <c r="U53" s="26"/>
    </row>
    <row r="54" spans="2:21" x14ac:dyDescent="0.25">
      <c r="B54" s="24" t="s">
        <v>163</v>
      </c>
      <c r="C54" s="25"/>
      <c r="D54" s="25"/>
      <c r="E54" s="25"/>
      <c r="F54" s="25"/>
      <c r="G54" s="25"/>
      <c r="H54" s="25"/>
      <c r="I54" s="25"/>
      <c r="J54" s="25"/>
      <c r="K54" s="25"/>
      <c r="L54" s="25"/>
      <c r="M54" s="25"/>
      <c r="N54" s="25"/>
      <c r="O54" s="25"/>
      <c r="P54" s="25"/>
      <c r="Q54" s="25"/>
      <c r="R54" s="25"/>
      <c r="S54" s="25"/>
      <c r="T54" s="25"/>
      <c r="U54" s="26"/>
    </row>
    <row r="55" spans="2:21" x14ac:dyDescent="0.25">
      <c r="B55" s="132"/>
      <c r="C55" s="28"/>
      <c r="D55" s="28"/>
      <c r="E55" s="28"/>
      <c r="F55" s="28"/>
      <c r="G55" s="28"/>
      <c r="H55" s="28"/>
      <c r="I55" s="28"/>
      <c r="J55" s="28"/>
      <c r="K55" s="28"/>
      <c r="L55" s="28"/>
      <c r="M55" s="28"/>
      <c r="N55" s="28"/>
      <c r="O55" s="28"/>
      <c r="P55" s="28"/>
      <c r="Q55" s="28"/>
      <c r="R55" s="28"/>
      <c r="S55" s="28"/>
      <c r="T55" s="28"/>
      <c r="U55" s="29"/>
    </row>
    <row r="59" spans="2:21" ht="21" x14ac:dyDescent="0.35">
      <c r="B59" s="164" t="s">
        <v>217</v>
      </c>
      <c r="C59" s="164"/>
      <c r="D59" s="164"/>
      <c r="E59" s="164"/>
      <c r="F59" s="164"/>
      <c r="G59" s="164"/>
      <c r="H59" s="164"/>
      <c r="I59" s="164"/>
      <c r="J59" s="164"/>
      <c r="K59" s="164"/>
      <c r="L59" s="164"/>
      <c r="M59" s="164"/>
      <c r="N59" s="164"/>
      <c r="O59" s="164"/>
      <c r="P59" s="164"/>
      <c r="Q59" s="164"/>
      <c r="R59" s="164"/>
      <c r="S59" s="164"/>
      <c r="T59" s="164"/>
      <c r="U59" s="164"/>
    </row>
    <row r="60" spans="2:21" x14ac:dyDescent="0.25">
      <c r="B60" s="13" t="s">
        <v>218</v>
      </c>
      <c r="C60" s="13"/>
      <c r="D60" s="13" t="s">
        <v>219</v>
      </c>
      <c r="E60" s="13"/>
      <c r="F60" s="13"/>
      <c r="G60" s="13"/>
      <c r="H60" s="19"/>
      <c r="I60" s="19"/>
      <c r="J60" s="19"/>
      <c r="K60" s="19"/>
      <c r="L60" s="19"/>
      <c r="M60" s="19"/>
      <c r="N60" s="19"/>
      <c r="O60" s="19"/>
      <c r="P60" s="19"/>
      <c r="Q60" s="19"/>
      <c r="R60" s="19"/>
      <c r="S60" s="19"/>
      <c r="T60" s="19"/>
      <c r="U60" s="19"/>
    </row>
    <row r="61" spans="2:21" x14ac:dyDescent="0.25">
      <c r="B61" s="12"/>
    </row>
    <row r="62" spans="2:21" ht="18" customHeight="1" x14ac:dyDescent="0.25">
      <c r="B62" s="166" t="s">
        <v>249</v>
      </c>
      <c r="C62" s="166"/>
      <c r="D62" s="166"/>
      <c r="E62" s="166"/>
      <c r="F62" s="166"/>
      <c r="G62" s="166"/>
      <c r="H62" s="166"/>
      <c r="I62" s="166"/>
      <c r="J62" s="166"/>
      <c r="K62" s="166"/>
      <c r="L62" s="166"/>
      <c r="M62" s="166"/>
      <c r="N62" s="166"/>
      <c r="O62" s="166"/>
      <c r="P62" s="166"/>
      <c r="Q62" s="166"/>
      <c r="R62" s="166"/>
      <c r="S62" s="166"/>
      <c r="T62" s="166"/>
      <c r="U62" s="166"/>
    </row>
    <row r="63" spans="2:21" ht="15" customHeight="1" x14ac:dyDescent="0.25">
      <c r="B63" s="166"/>
      <c r="C63" s="166"/>
      <c r="D63" s="166"/>
      <c r="E63" s="166"/>
      <c r="F63" s="166"/>
      <c r="G63" s="166"/>
      <c r="H63" s="166"/>
      <c r="I63" s="166"/>
      <c r="J63" s="166"/>
      <c r="K63" s="166"/>
      <c r="L63" s="166"/>
      <c r="M63" s="166"/>
      <c r="N63" s="166"/>
      <c r="O63" s="166"/>
      <c r="P63" s="166"/>
      <c r="Q63" s="166"/>
      <c r="R63" s="166"/>
      <c r="S63" s="166"/>
      <c r="T63" s="166"/>
      <c r="U63" s="166"/>
    </row>
    <row r="64" spans="2:21" ht="15" customHeight="1" x14ac:dyDescent="0.25">
      <c r="B64" s="15"/>
      <c r="C64" s="15"/>
      <c r="D64" s="15"/>
    </row>
    <row r="65" spans="2:21" ht="15" customHeight="1" x14ac:dyDescent="0.25">
      <c r="B65" s="66" t="s">
        <v>250</v>
      </c>
      <c r="C65" s="65"/>
      <c r="D65" s="65"/>
      <c r="E65" s="65"/>
      <c r="F65" s="65"/>
      <c r="G65" s="65"/>
      <c r="H65" s="65"/>
      <c r="I65" s="65"/>
      <c r="J65" s="65"/>
      <c r="K65" s="65"/>
      <c r="L65" s="65"/>
      <c r="M65" s="65"/>
      <c r="N65" s="65"/>
      <c r="O65" s="65"/>
      <c r="P65" s="65"/>
      <c r="Q65" s="65"/>
      <c r="R65" s="65"/>
      <c r="S65" s="65"/>
      <c r="T65" s="65"/>
      <c r="U65" s="65"/>
    </row>
    <row r="66" spans="2:21" ht="15" customHeight="1" x14ac:dyDescent="0.25">
      <c r="B66" s="66" t="s">
        <v>216</v>
      </c>
      <c r="C66" s="65"/>
      <c r="D66" s="65"/>
      <c r="E66" s="65"/>
      <c r="F66" s="65"/>
      <c r="G66" s="65"/>
      <c r="H66" s="65"/>
      <c r="I66" s="65"/>
      <c r="J66" s="65"/>
      <c r="K66" s="65"/>
      <c r="L66" s="65"/>
      <c r="M66" s="65"/>
      <c r="N66" s="65"/>
      <c r="O66" s="65"/>
      <c r="P66" s="65"/>
      <c r="Q66" s="65"/>
      <c r="R66" s="65"/>
      <c r="S66" s="65"/>
      <c r="T66" s="65"/>
      <c r="U66" s="65"/>
    </row>
    <row r="67" spans="2:21" ht="15" customHeight="1" x14ac:dyDescent="0.25"/>
    <row r="68" spans="2:21" x14ac:dyDescent="0.25">
      <c r="B68" s="21"/>
      <c r="C68" s="22"/>
      <c r="D68" s="22"/>
      <c r="E68" s="22"/>
      <c r="F68" s="22"/>
      <c r="G68" s="22"/>
      <c r="H68" s="22"/>
      <c r="I68" s="22"/>
      <c r="J68" s="22"/>
      <c r="K68" s="22"/>
      <c r="L68" s="22"/>
      <c r="M68" s="22"/>
      <c r="N68" s="22"/>
      <c r="O68" s="22"/>
      <c r="P68" s="22"/>
      <c r="Q68" s="22"/>
      <c r="R68" s="22"/>
      <c r="S68" s="22"/>
      <c r="T68" s="22"/>
      <c r="U68" s="23"/>
    </row>
    <row r="69" spans="2:21" s="68" customFormat="1" x14ac:dyDescent="0.25">
      <c r="B69" s="24" t="s">
        <v>63</v>
      </c>
      <c r="C69" s="25"/>
      <c r="D69" s="25"/>
      <c r="E69" s="25"/>
      <c r="F69" s="25"/>
      <c r="G69" s="25"/>
      <c r="H69" s="25"/>
      <c r="I69" s="25"/>
      <c r="J69" s="25"/>
      <c r="K69" s="25"/>
      <c r="L69" s="25"/>
      <c r="M69" s="25"/>
      <c r="N69" s="25"/>
      <c r="O69" s="25"/>
      <c r="P69" s="25"/>
      <c r="Q69" s="25"/>
      <c r="R69" s="25"/>
      <c r="S69" s="25"/>
      <c r="T69" s="25"/>
      <c r="U69" s="26"/>
    </row>
    <row r="70" spans="2:21" s="68" customFormat="1" x14ac:dyDescent="0.25">
      <c r="B70" s="24" t="s">
        <v>154</v>
      </c>
      <c r="C70" s="25"/>
      <c r="D70" s="25"/>
      <c r="E70" s="25"/>
      <c r="F70" s="25"/>
      <c r="G70" s="25"/>
      <c r="H70" s="25"/>
      <c r="I70" s="25"/>
      <c r="J70" s="25"/>
      <c r="K70" s="25"/>
      <c r="L70" s="25"/>
      <c r="M70" s="25"/>
      <c r="N70" s="25"/>
      <c r="O70" s="25"/>
      <c r="P70" s="25"/>
      <c r="Q70" s="25"/>
      <c r="R70" s="25"/>
      <c r="S70" s="25"/>
      <c r="T70" s="25"/>
      <c r="U70" s="26"/>
    </row>
    <row r="71" spans="2:21" s="68" customFormat="1" x14ac:dyDescent="0.25">
      <c r="B71" s="24" t="s">
        <v>64</v>
      </c>
      <c r="C71" s="25"/>
      <c r="D71" s="25"/>
      <c r="E71" s="25"/>
      <c r="F71" s="25"/>
      <c r="G71" s="25"/>
      <c r="H71" s="25"/>
      <c r="I71" s="25"/>
      <c r="J71" s="25"/>
      <c r="K71" s="25"/>
      <c r="L71" s="25"/>
      <c r="M71" s="25"/>
      <c r="N71" s="25"/>
      <c r="O71" s="25"/>
      <c r="P71" s="25"/>
      <c r="Q71" s="25"/>
      <c r="R71" s="25"/>
      <c r="S71" s="25"/>
      <c r="T71" s="25"/>
      <c r="U71" s="26"/>
    </row>
    <row r="72" spans="2:21" s="68" customFormat="1" x14ac:dyDescent="0.25">
      <c r="B72" s="24" t="s">
        <v>163</v>
      </c>
      <c r="C72" s="25"/>
      <c r="D72" s="25"/>
      <c r="E72" s="25"/>
      <c r="F72" s="25"/>
      <c r="G72" s="25"/>
      <c r="H72" s="25"/>
      <c r="I72" s="25"/>
      <c r="J72" s="25"/>
      <c r="K72" s="25"/>
      <c r="L72" s="25"/>
      <c r="M72" s="25"/>
      <c r="N72" s="25"/>
      <c r="O72" s="25"/>
      <c r="P72" s="25"/>
      <c r="Q72" s="25"/>
      <c r="R72" s="25"/>
      <c r="S72" s="25"/>
      <c r="T72" s="25"/>
      <c r="U72" s="26"/>
    </row>
    <row r="73" spans="2:21" s="68" customFormat="1" x14ac:dyDescent="0.25">
      <c r="B73" s="27"/>
      <c r="C73" s="28"/>
      <c r="D73" s="28"/>
      <c r="E73" s="28"/>
      <c r="F73" s="28"/>
      <c r="G73" s="28"/>
      <c r="H73" s="28"/>
      <c r="I73" s="28"/>
      <c r="J73" s="28"/>
      <c r="K73" s="28"/>
      <c r="L73" s="28"/>
      <c r="M73" s="28"/>
      <c r="N73" s="28"/>
      <c r="O73" s="28"/>
      <c r="P73" s="28"/>
      <c r="Q73" s="28"/>
      <c r="R73" s="28"/>
      <c r="S73" s="28"/>
      <c r="T73" s="28"/>
      <c r="U73" s="29"/>
    </row>
    <row r="74" spans="2:21" s="68" customFormat="1" x14ac:dyDescent="0.25">
      <c r="B74" s="69"/>
      <c r="C74" s="69"/>
      <c r="D74" s="69"/>
      <c r="E74" s="69"/>
      <c r="F74" s="69"/>
      <c r="G74" s="69"/>
      <c r="H74" s="69"/>
      <c r="I74" s="69"/>
      <c r="J74" s="67"/>
    </row>
    <row r="75" spans="2:21" s="68" customFormat="1" x14ac:dyDescent="0.25">
      <c r="B75" s="69"/>
      <c r="C75" s="69"/>
      <c r="D75" s="69"/>
      <c r="E75" s="69"/>
      <c r="F75" s="69"/>
      <c r="G75" s="69"/>
      <c r="H75" s="69"/>
      <c r="I75" s="69"/>
      <c r="J75" s="67"/>
    </row>
    <row r="76" spans="2:21" s="68" customFormat="1" x14ac:dyDescent="0.25">
      <c r="B76" s="69"/>
      <c r="C76" s="69"/>
      <c r="D76" s="69"/>
      <c r="E76" s="69"/>
      <c r="F76" s="69"/>
      <c r="G76" s="69"/>
      <c r="H76" s="69"/>
      <c r="I76" s="69"/>
      <c r="J76" s="67"/>
    </row>
    <row r="77" spans="2:21" s="68" customFormat="1" x14ac:dyDescent="0.25">
      <c r="B77" s="69"/>
      <c r="C77" s="69"/>
      <c r="D77" s="69"/>
      <c r="E77" s="69"/>
      <c r="F77" s="69"/>
      <c r="G77" s="69"/>
      <c r="H77" s="69"/>
      <c r="I77" s="69"/>
      <c r="J77" s="67"/>
    </row>
    <row r="78" spans="2:21" s="68" customFormat="1" x14ac:dyDescent="0.25">
      <c r="B78" s="69"/>
      <c r="C78" s="69"/>
      <c r="D78" s="69"/>
      <c r="E78" s="69"/>
      <c r="F78" s="69"/>
      <c r="G78" s="69"/>
      <c r="H78" s="69"/>
      <c r="I78" s="69"/>
      <c r="J78" s="67"/>
    </row>
    <row r="79" spans="2:21" s="68" customFormat="1" x14ac:dyDescent="0.25">
      <c r="B79" s="69"/>
      <c r="C79" s="69"/>
      <c r="D79" s="69"/>
      <c r="E79" s="69"/>
      <c r="F79" s="69"/>
      <c r="G79" s="69"/>
      <c r="H79" s="69"/>
      <c r="I79" s="69"/>
      <c r="J79" s="67"/>
    </row>
    <row r="80" spans="2:21" s="68" customFormat="1" x14ac:dyDescent="0.25">
      <c r="B80" s="69"/>
      <c r="C80" s="69"/>
      <c r="D80" s="69"/>
      <c r="E80" s="69"/>
      <c r="F80" s="69"/>
      <c r="G80" s="69"/>
      <c r="H80" s="69"/>
      <c r="I80" s="69"/>
      <c r="J80" s="67"/>
    </row>
    <row r="81" spans="2:21" s="68" customFormat="1" x14ac:dyDescent="0.25">
      <c r="B81" s="69"/>
      <c r="C81" s="69"/>
      <c r="D81" s="69"/>
      <c r="E81" s="69"/>
      <c r="F81" s="69"/>
      <c r="G81" s="69"/>
      <c r="H81" s="69"/>
      <c r="I81" s="69"/>
      <c r="J81" s="67"/>
    </row>
    <row r="82" spans="2:21" s="68" customFormat="1" x14ac:dyDescent="0.25">
      <c r="B82" s="69"/>
      <c r="C82" s="69"/>
      <c r="D82" s="69"/>
      <c r="E82" s="69"/>
      <c r="F82" s="69"/>
      <c r="G82" s="69"/>
      <c r="H82" s="69"/>
      <c r="I82" s="69"/>
      <c r="J82" s="67"/>
    </row>
    <row r="83" spans="2:21" s="68" customFormat="1" x14ac:dyDescent="0.25">
      <c r="B83" s="69"/>
      <c r="C83" s="69"/>
      <c r="D83" s="69"/>
      <c r="E83" s="69"/>
      <c r="F83" s="69"/>
      <c r="G83" s="69"/>
      <c r="H83" s="69"/>
      <c r="I83" s="69"/>
      <c r="J83" s="67"/>
    </row>
    <row r="84" spans="2:21" s="68" customFormat="1" x14ac:dyDescent="0.25">
      <c r="B84" s="69"/>
      <c r="C84" s="69"/>
      <c r="D84" s="69"/>
      <c r="E84" s="69"/>
      <c r="F84" s="69"/>
      <c r="G84" s="69"/>
      <c r="H84" s="69"/>
      <c r="I84" s="69"/>
      <c r="J84" s="67"/>
    </row>
    <row r="85" spans="2:21" s="68" customFormat="1" x14ac:dyDescent="0.25">
      <c r="B85" s="69"/>
      <c r="C85" s="69"/>
      <c r="D85" s="69"/>
      <c r="E85" s="69"/>
      <c r="F85" s="69"/>
      <c r="G85" s="69"/>
      <c r="H85" s="69"/>
      <c r="I85" s="69"/>
      <c r="J85" s="67"/>
    </row>
    <row r="86" spans="2:21" s="68" customFormat="1" x14ac:dyDescent="0.25">
      <c r="B86" s="69"/>
      <c r="C86" s="69"/>
      <c r="D86" s="69"/>
      <c r="E86" s="69"/>
      <c r="F86" s="69"/>
      <c r="G86" s="69"/>
      <c r="H86" s="69"/>
      <c r="I86" s="69"/>
      <c r="J86" s="67"/>
    </row>
    <row r="88" spans="2:21" ht="21" x14ac:dyDescent="0.35">
      <c r="B88" s="165"/>
      <c r="C88" s="165"/>
      <c r="D88" s="165"/>
      <c r="E88" s="165"/>
      <c r="F88" s="165"/>
      <c r="G88" s="165"/>
      <c r="H88" s="165"/>
      <c r="I88" s="165"/>
      <c r="J88" s="165"/>
      <c r="K88" s="165"/>
      <c r="L88" s="165"/>
      <c r="M88" s="165"/>
      <c r="N88" s="165"/>
      <c r="O88" s="165"/>
      <c r="P88" s="165"/>
      <c r="Q88" s="165"/>
      <c r="R88" s="165"/>
      <c r="S88" s="165"/>
      <c r="T88" s="165"/>
      <c r="U88" s="165"/>
    </row>
  </sheetData>
  <mergeCells count="5">
    <mergeCell ref="B4:U4"/>
    <mergeCell ref="B59:U59"/>
    <mergeCell ref="B38:U38"/>
    <mergeCell ref="B88:U88"/>
    <mergeCell ref="B62:U63"/>
  </mergeCells>
  <dataValidations count="1">
    <dataValidation type="list" allowBlank="1" showInputMessage="1" showErrorMessage="1" sqref="D74:D86" xr:uid="{00000000-0002-0000-0000-000000000000}">
      <formula1>INVEST</formula1>
    </dataValidation>
  </dataValidations>
  <pageMargins left="0.70866141732283472" right="0.70866141732283472" top="0.74803149606299213" bottom="0.74803149606299213" header="0.31496062992125984" footer="0.31496062992125984"/>
  <pageSetup paperSize="9" scale="51" fitToWidth="0" fitToHeight="0" orientation="portrait" r:id="rId1"/>
  <headerFooter>
    <oddHeader>&amp;L&amp;G&amp;R&amp;G</oddHeader>
    <oddFooter>&amp;C&amp;G</oddFooter>
  </headerFooter>
  <rowBreaks count="1" manualBreakCount="1">
    <brk id="86" min="1" max="2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7" tint="0.39997558519241921"/>
  </sheetPr>
  <dimension ref="A1:I118"/>
  <sheetViews>
    <sheetView showGridLines="0" tabSelected="1" topLeftCell="A90" zoomScale="80" zoomScaleNormal="80" workbookViewId="0">
      <selection activeCell="B104" sqref="B104:H110"/>
    </sheetView>
  </sheetViews>
  <sheetFormatPr baseColWidth="10" defaultRowHeight="15" x14ac:dyDescent="0.25"/>
  <cols>
    <col min="1" max="1" width="3.5703125" customWidth="1"/>
    <col min="2" max="2" width="69.42578125" customWidth="1"/>
    <col min="3" max="3" width="3.5703125" customWidth="1"/>
    <col min="4" max="4" width="65.5703125" customWidth="1"/>
    <col min="5" max="5" width="3.5703125" customWidth="1"/>
    <col min="6" max="6" width="75.5703125" customWidth="1"/>
    <col min="7" max="7" width="3.42578125" customWidth="1"/>
    <col min="8" max="8" width="70.85546875" customWidth="1"/>
    <col min="9" max="9" width="24.42578125" customWidth="1"/>
  </cols>
  <sheetData>
    <row r="1" spans="2:9" x14ac:dyDescent="0.25">
      <c r="B1" s="14"/>
    </row>
    <row r="2" spans="2:9" ht="54.75" customHeight="1" x14ac:dyDescent="0.25">
      <c r="B2" s="167" t="s">
        <v>47</v>
      </c>
      <c r="C2" s="167"/>
      <c r="D2" s="167"/>
      <c r="E2" s="167"/>
      <c r="F2" s="167"/>
      <c r="G2" s="167"/>
      <c r="H2" s="167"/>
    </row>
    <row r="4" spans="2:9" s="8" customFormat="1" ht="57.75" customHeight="1" x14ac:dyDescent="0.25">
      <c r="B4" s="10" t="s">
        <v>67</v>
      </c>
      <c r="D4" s="10" t="s">
        <v>147</v>
      </c>
      <c r="F4" s="10" t="s">
        <v>153</v>
      </c>
      <c r="H4" s="10" t="s">
        <v>11</v>
      </c>
      <c r="I4"/>
    </row>
    <row r="19" spans="2:8" ht="14.25" customHeight="1" x14ac:dyDescent="0.25"/>
    <row r="20" spans="2:8" x14ac:dyDescent="0.25">
      <c r="B20" s="9" t="s">
        <v>48</v>
      </c>
      <c r="D20" s="9" t="s">
        <v>48</v>
      </c>
      <c r="F20" s="9" t="s">
        <v>48</v>
      </c>
      <c r="H20" s="168" t="s">
        <v>229</v>
      </c>
    </row>
    <row r="21" spans="2:8" x14ac:dyDescent="0.25">
      <c r="B21" t="s">
        <v>104</v>
      </c>
      <c r="D21" t="s">
        <v>173</v>
      </c>
      <c r="F21" t="s">
        <v>152</v>
      </c>
      <c r="H21" s="168"/>
    </row>
    <row r="22" spans="2:8" x14ac:dyDescent="0.25">
      <c r="B22" t="s">
        <v>105</v>
      </c>
      <c r="D22" t="s">
        <v>49</v>
      </c>
      <c r="H22" s="168"/>
    </row>
    <row r="23" spans="2:8" x14ac:dyDescent="0.25">
      <c r="D23" t="s">
        <v>172</v>
      </c>
      <c r="F23" t="s">
        <v>50</v>
      </c>
      <c r="H23" s="168"/>
    </row>
    <row r="24" spans="2:8" x14ac:dyDescent="0.25">
      <c r="D24" t="s">
        <v>50</v>
      </c>
      <c r="H24" s="168"/>
    </row>
    <row r="25" spans="2:8" x14ac:dyDescent="0.25">
      <c r="H25" s="168"/>
    </row>
    <row r="26" spans="2:8" x14ac:dyDescent="0.25">
      <c r="H26" s="168"/>
    </row>
    <row r="28" spans="2:8" s="8" customFormat="1" ht="51.75" customHeight="1" x14ac:dyDescent="0.25">
      <c r="B28" s="10" t="s">
        <v>81</v>
      </c>
      <c r="D28" s="10" t="s">
        <v>68</v>
      </c>
      <c r="F28" s="10" t="s">
        <v>246</v>
      </c>
      <c r="H28" s="10" t="s">
        <v>245</v>
      </c>
    </row>
    <row r="31" spans="2:8" x14ac:dyDescent="0.25">
      <c r="H31" s="90"/>
    </row>
    <row r="32" spans="2:8" x14ac:dyDescent="0.25">
      <c r="H32" s="90"/>
    </row>
    <row r="33" spans="2:8" x14ac:dyDescent="0.25">
      <c r="H33" s="90"/>
    </row>
    <row r="34" spans="2:8" x14ac:dyDescent="0.25">
      <c r="H34" s="90"/>
    </row>
    <row r="35" spans="2:8" x14ac:dyDescent="0.25">
      <c r="H35" s="90"/>
    </row>
    <row r="36" spans="2:8" x14ac:dyDescent="0.25">
      <c r="H36" s="90"/>
    </row>
    <row r="37" spans="2:8" x14ac:dyDescent="0.25">
      <c r="H37" s="90"/>
    </row>
    <row r="38" spans="2:8" x14ac:dyDescent="0.25">
      <c r="H38" s="90"/>
    </row>
    <row r="39" spans="2:8" x14ac:dyDescent="0.25">
      <c r="H39" s="90"/>
    </row>
    <row r="40" spans="2:8" x14ac:dyDescent="0.25">
      <c r="H40" s="90"/>
    </row>
    <row r="41" spans="2:8" x14ac:dyDescent="0.25">
      <c r="H41" s="90"/>
    </row>
    <row r="44" spans="2:8" x14ac:dyDescent="0.25">
      <c r="D44" s="9" t="s">
        <v>48</v>
      </c>
      <c r="F44" s="9" t="s">
        <v>48</v>
      </c>
      <c r="H44" s="9" t="s">
        <v>174</v>
      </c>
    </row>
    <row r="45" spans="2:8" x14ac:dyDescent="0.25">
      <c r="B45" s="9" t="s">
        <v>48</v>
      </c>
      <c r="D45" t="s">
        <v>52</v>
      </c>
      <c r="F45" t="s">
        <v>51</v>
      </c>
      <c r="H45" t="s">
        <v>176</v>
      </c>
    </row>
    <row r="46" spans="2:8" x14ac:dyDescent="0.25">
      <c r="B46" t="s">
        <v>82</v>
      </c>
      <c r="D46" t="s">
        <v>50</v>
      </c>
      <c r="F46" t="s">
        <v>53</v>
      </c>
      <c r="H46" t="s">
        <v>175</v>
      </c>
    </row>
    <row r="47" spans="2:8" x14ac:dyDescent="0.25">
      <c r="B47" t="s">
        <v>83</v>
      </c>
      <c r="D47" t="s">
        <v>50</v>
      </c>
      <c r="F47" t="s">
        <v>100</v>
      </c>
    </row>
    <row r="48" spans="2:8" x14ac:dyDescent="0.25">
      <c r="B48" t="s">
        <v>103</v>
      </c>
      <c r="F48" t="s">
        <v>101</v>
      </c>
    </row>
    <row r="49" spans="2:8" x14ac:dyDescent="0.25">
      <c r="B49" t="s">
        <v>97</v>
      </c>
      <c r="F49" t="s">
        <v>102</v>
      </c>
    </row>
    <row r="51" spans="2:8" ht="61.5" x14ac:dyDescent="0.25">
      <c r="B51" s="169" t="s">
        <v>54</v>
      </c>
      <c r="C51" s="169"/>
      <c r="D51" s="169"/>
      <c r="E51" s="169"/>
      <c r="F51" s="169"/>
      <c r="G51" s="169"/>
      <c r="H51" s="169"/>
    </row>
    <row r="53" spans="2:8" s="8" customFormat="1" ht="57.75" customHeight="1" x14ac:dyDescent="0.25">
      <c r="B53" s="11" t="s">
        <v>87</v>
      </c>
      <c r="D53" s="11" t="s">
        <v>66</v>
      </c>
      <c r="F53" s="11" t="s">
        <v>257</v>
      </c>
    </row>
    <row r="69" spans="1:8" x14ac:dyDescent="0.25">
      <c r="B69" s="9" t="s">
        <v>48</v>
      </c>
      <c r="D69" s="9" t="s">
        <v>48</v>
      </c>
      <c r="F69" s="9" t="s">
        <v>48</v>
      </c>
    </row>
    <row r="70" spans="1:8" ht="30" x14ac:dyDescent="0.25">
      <c r="B70" s="130" t="s">
        <v>247</v>
      </c>
      <c r="D70" t="s">
        <v>55</v>
      </c>
      <c r="F70" t="s">
        <v>59</v>
      </c>
    </row>
    <row r="71" spans="1:8" x14ac:dyDescent="0.25">
      <c r="D71" t="s">
        <v>56</v>
      </c>
      <c r="F71" t="s">
        <v>60</v>
      </c>
    </row>
    <row r="72" spans="1:8" x14ac:dyDescent="0.25">
      <c r="B72" t="s">
        <v>98</v>
      </c>
      <c r="D72" t="s">
        <v>57</v>
      </c>
      <c r="F72" t="s">
        <v>94</v>
      </c>
    </row>
    <row r="73" spans="1:8" x14ac:dyDescent="0.25">
      <c r="D73" t="s">
        <v>58</v>
      </c>
      <c r="F73" t="s">
        <v>95</v>
      </c>
    </row>
    <row r="74" spans="1:8" x14ac:dyDescent="0.25">
      <c r="D74" t="s">
        <v>50</v>
      </c>
      <c r="F74" t="s">
        <v>96</v>
      </c>
    </row>
    <row r="75" spans="1:8" x14ac:dyDescent="0.25">
      <c r="F75" t="s">
        <v>97</v>
      </c>
    </row>
    <row r="77" spans="1:8" ht="36" customHeight="1" x14ac:dyDescent="0.25">
      <c r="A77" s="8"/>
      <c r="B77" s="11" t="s">
        <v>70</v>
      </c>
      <c r="C77" s="8"/>
      <c r="D77" s="11" t="s">
        <v>69</v>
      </c>
      <c r="E77" s="8"/>
      <c r="F77" s="11" t="s">
        <v>146</v>
      </c>
      <c r="G77" s="8"/>
      <c r="H77" s="8"/>
    </row>
    <row r="93" spans="2:6" x14ac:dyDescent="0.25">
      <c r="B93" s="9" t="s">
        <v>48</v>
      </c>
      <c r="D93" s="9" t="s">
        <v>48</v>
      </c>
      <c r="F93" s="9" t="s">
        <v>48</v>
      </c>
    </row>
    <row r="94" spans="2:6" x14ac:dyDescent="0.25">
      <c r="B94" t="s">
        <v>88</v>
      </c>
      <c r="D94" t="s">
        <v>89</v>
      </c>
      <c r="F94" t="s">
        <v>92</v>
      </c>
    </row>
    <row r="95" spans="2:6" x14ac:dyDescent="0.25">
      <c r="D95" t="s">
        <v>90</v>
      </c>
      <c r="F95" t="s">
        <v>93</v>
      </c>
    </row>
    <row r="96" spans="2:6" x14ac:dyDescent="0.25">
      <c r="D96" t="s">
        <v>91</v>
      </c>
      <c r="F96" t="s">
        <v>99</v>
      </c>
    </row>
    <row r="97" spans="2:8" x14ac:dyDescent="0.25">
      <c r="B97" t="s">
        <v>99</v>
      </c>
      <c r="D97" t="s">
        <v>99</v>
      </c>
    </row>
    <row r="100" spans="2:8" ht="103.5" customHeight="1" x14ac:dyDescent="0.25">
      <c r="B100" s="170" t="s">
        <v>231</v>
      </c>
      <c r="C100" s="171"/>
      <c r="D100" s="171"/>
      <c r="E100" s="171"/>
      <c r="F100" s="171"/>
      <c r="G100" s="171"/>
      <c r="H100" s="171"/>
    </row>
    <row r="102" spans="2:8" ht="58.5" x14ac:dyDescent="0.25">
      <c r="B102" s="88" t="s">
        <v>230</v>
      </c>
      <c r="C102" s="8"/>
      <c r="D102" s="88" t="s">
        <v>171</v>
      </c>
      <c r="E102" s="8"/>
      <c r="F102" s="88" t="s">
        <v>256</v>
      </c>
      <c r="G102" s="8"/>
      <c r="H102" s="88" t="s">
        <v>254</v>
      </c>
    </row>
    <row r="104" spans="2:8" x14ac:dyDescent="0.25">
      <c r="B104" s="89" t="s">
        <v>268</v>
      </c>
      <c r="D104" s="89" t="s">
        <v>269</v>
      </c>
      <c r="F104" s="89" t="s">
        <v>267</v>
      </c>
      <c r="H104" s="172" t="s">
        <v>262</v>
      </c>
    </row>
    <row r="105" spans="2:8" x14ac:dyDescent="0.25">
      <c r="B105" s="89" t="s">
        <v>251</v>
      </c>
      <c r="F105" s="89" t="s">
        <v>266</v>
      </c>
      <c r="H105" s="172"/>
    </row>
    <row r="106" spans="2:8" x14ac:dyDescent="0.25">
      <c r="B106" s="89" t="s">
        <v>252</v>
      </c>
      <c r="F106" s="89" t="s">
        <v>265</v>
      </c>
      <c r="H106" s="172"/>
    </row>
    <row r="107" spans="2:8" x14ac:dyDescent="0.25">
      <c r="B107" s="89" t="s">
        <v>253</v>
      </c>
      <c r="F107" s="89" t="s">
        <v>264</v>
      </c>
      <c r="H107" s="172"/>
    </row>
    <row r="108" spans="2:8" x14ac:dyDescent="0.25">
      <c r="F108" s="89" t="s">
        <v>263</v>
      </c>
      <c r="H108" s="172"/>
    </row>
    <row r="109" spans="2:8" ht="123" customHeight="1" x14ac:dyDescent="0.25">
      <c r="B109" s="89" t="s">
        <v>255</v>
      </c>
      <c r="H109" s="172"/>
    </row>
    <row r="110" spans="2:8" ht="15" customHeight="1" x14ac:dyDescent="0.25">
      <c r="H110" s="172"/>
    </row>
    <row r="111" spans="2:8" ht="51" customHeight="1" x14ac:dyDescent="0.25"/>
    <row r="112" spans="2:8" x14ac:dyDescent="0.25">
      <c r="B112" s="89"/>
    </row>
    <row r="113" spans="2:2" x14ac:dyDescent="0.25">
      <c r="B113" s="89"/>
    </row>
    <row r="114" spans="2:2" x14ac:dyDescent="0.25">
      <c r="B114" s="89"/>
    </row>
    <row r="115" spans="2:2" x14ac:dyDescent="0.25">
      <c r="B115" s="89"/>
    </row>
    <row r="118" spans="2:2" x14ac:dyDescent="0.25">
      <c r="B118" s="89"/>
    </row>
  </sheetData>
  <mergeCells count="5">
    <mergeCell ref="B2:H2"/>
    <mergeCell ref="H20:H26"/>
    <mergeCell ref="B51:H51"/>
    <mergeCell ref="B100:H100"/>
    <mergeCell ref="H104:H110"/>
  </mergeCells>
  <pageMargins left="0.70866141732283472" right="0.70866141732283472" top="0.74803149606299213" bottom="0.74803149606299213" header="0.31496062992125984" footer="0.31496062992125984"/>
  <pageSetup paperSize="9" scale="43" orientation="landscape" r:id="rId1"/>
  <headerFooter>
    <oddHeader>&amp;L&amp;G&amp;R&amp;G</oddHeader>
    <oddFooter>&amp;C&amp;G</oddFooter>
  </headerFooter>
  <rowBreaks count="1" manualBreakCount="1">
    <brk id="50" max="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rgb="FF00B0F0"/>
  </sheetPr>
  <dimension ref="A2:N22"/>
  <sheetViews>
    <sheetView showGridLines="0" zoomScale="70" zoomScaleNormal="70" workbookViewId="0">
      <selection activeCell="H28" sqref="H28"/>
    </sheetView>
  </sheetViews>
  <sheetFormatPr baseColWidth="10" defaultColWidth="10.85546875" defaultRowHeight="15" x14ac:dyDescent="0.25"/>
  <cols>
    <col min="1" max="1" width="2.85546875" style="38" customWidth="1"/>
    <col min="2" max="2" width="17.140625" style="38" customWidth="1"/>
    <col min="3" max="3" width="17.140625" style="39" customWidth="1"/>
    <col min="4" max="4" width="18.5703125" style="39" customWidth="1"/>
    <col min="5" max="8" width="16.85546875" style="40" customWidth="1"/>
    <col min="9" max="9" width="2.7109375" style="38" customWidth="1"/>
    <col min="10" max="10" width="19.42578125" style="38" customWidth="1"/>
    <col min="11" max="14" width="16.85546875" style="40" customWidth="1"/>
    <col min="15" max="15" width="2.5703125" style="38" customWidth="1"/>
    <col min="16" max="16384" width="10.85546875" style="38"/>
  </cols>
  <sheetData>
    <row r="2" spans="1:14" ht="36" x14ac:dyDescent="0.25">
      <c r="B2" s="184" t="s">
        <v>125</v>
      </c>
      <c r="C2" s="185"/>
      <c r="D2" s="185"/>
      <c r="E2" s="185"/>
      <c r="F2" s="185"/>
      <c r="G2" s="185"/>
      <c r="H2" s="185"/>
      <c r="I2" s="185"/>
      <c r="J2" s="185"/>
      <c r="K2" s="185"/>
      <c r="L2" s="185"/>
      <c r="M2" s="185"/>
      <c r="N2" s="186"/>
    </row>
    <row r="4" spans="1:14" ht="26.25" x14ac:dyDescent="0.25">
      <c r="B4" s="187" t="s">
        <v>128</v>
      </c>
      <c r="C4" s="188"/>
      <c r="D4" s="188"/>
      <c r="E4" s="188"/>
      <c r="F4" s="188"/>
      <c r="G4" s="188"/>
      <c r="H4" s="189"/>
      <c r="J4" s="173" t="s">
        <v>120</v>
      </c>
      <c r="K4" s="173"/>
      <c r="L4" s="173"/>
      <c r="M4" s="173"/>
      <c r="N4" s="173"/>
    </row>
    <row r="5" spans="1:14" ht="11.1" customHeight="1" x14ac:dyDescent="0.25"/>
    <row r="6" spans="1:14" ht="60" x14ac:dyDescent="0.25">
      <c r="A6" s="41"/>
      <c r="B6" s="107" t="s">
        <v>118</v>
      </c>
      <c r="C6" s="107" t="s">
        <v>129</v>
      </c>
      <c r="D6" s="107" t="s">
        <v>187</v>
      </c>
      <c r="E6" s="108" t="s">
        <v>201</v>
      </c>
      <c r="F6" s="109" t="s">
        <v>168</v>
      </c>
      <c r="G6" s="110" t="s">
        <v>167</v>
      </c>
      <c r="H6" s="84" t="s">
        <v>137</v>
      </c>
      <c r="I6" s="111"/>
      <c r="J6" s="107" t="s">
        <v>1</v>
      </c>
      <c r="K6" s="108" t="s">
        <v>138</v>
      </c>
      <c r="L6" s="109" t="s">
        <v>199</v>
      </c>
      <c r="M6" s="110" t="s">
        <v>200</v>
      </c>
      <c r="N6" s="84" t="s">
        <v>137</v>
      </c>
    </row>
    <row r="7" spans="1:14" ht="30.95" customHeight="1" x14ac:dyDescent="0.25">
      <c r="A7" s="42"/>
      <c r="B7" s="61" t="s">
        <v>141</v>
      </c>
      <c r="C7" s="62" t="s">
        <v>140</v>
      </c>
      <c r="D7" s="62" t="s">
        <v>114</v>
      </c>
      <c r="E7" s="159">
        <f>SYNTHESE[[#Totals],[Dépenses
AMIDEX]]</f>
        <v>0</v>
      </c>
      <c r="F7" s="114"/>
      <c r="G7" s="160"/>
      <c r="H7" s="94">
        <f>SUM(E7:G7)</f>
        <v>0</v>
      </c>
      <c r="J7" s="59" t="s">
        <v>2</v>
      </c>
      <c r="K7" s="92">
        <f>'04-Dépenses du projet AMidex'!E18</f>
        <v>0</v>
      </c>
      <c r="L7" s="91">
        <f>'04-Dépenses du projet AMidex'!F18</f>
        <v>0</v>
      </c>
      <c r="M7" s="99">
        <f>'05-Dépenses partenaires'!I8</f>
        <v>0</v>
      </c>
      <c r="N7" s="100">
        <f>SUM(K7:M7)</f>
        <v>0</v>
      </c>
    </row>
    <row r="8" spans="1:14" ht="30.95" customHeight="1" x14ac:dyDescent="0.25">
      <c r="A8" s="42"/>
      <c r="B8" s="44"/>
      <c r="C8" s="43"/>
      <c r="D8" s="43"/>
      <c r="E8" s="159"/>
      <c r="F8" s="114">
        <f>SYNTHESE[[#Totals],[Dépenses des recettes obtenues sur ligne A*Midex]]</f>
        <v>0</v>
      </c>
      <c r="G8" s="93"/>
      <c r="H8" s="94">
        <f t="shared" ref="H8:H20" si="0">SUM(E8:G8)</f>
        <v>0</v>
      </c>
      <c r="J8" s="59" t="s">
        <v>4</v>
      </c>
      <c r="K8" s="92">
        <f>'04-Dépenses du projet AMidex'!E19</f>
        <v>0</v>
      </c>
      <c r="L8" s="91">
        <f>'04-Dépenses du projet AMidex'!F19</f>
        <v>0</v>
      </c>
      <c r="M8" s="99">
        <f>'05-Dépenses partenaires'!I9</f>
        <v>0</v>
      </c>
      <c r="N8" s="100">
        <f>SUM(K8:M8)</f>
        <v>0</v>
      </c>
    </row>
    <row r="9" spans="1:14" ht="30.95" customHeight="1" x14ac:dyDescent="0.25">
      <c r="A9" s="42"/>
      <c r="B9" s="44"/>
      <c r="C9" s="43"/>
      <c r="D9" s="43"/>
      <c r="E9" s="159"/>
      <c r="F9" s="114"/>
      <c r="G9" s="93">
        <f>SYNTHESE531[[#Totals],[Dépenses partenaire 1]]</f>
        <v>0</v>
      </c>
      <c r="H9" s="94">
        <f t="shared" si="0"/>
        <v>0</v>
      </c>
      <c r="J9" s="59" t="s">
        <v>109</v>
      </c>
      <c r="K9" s="92">
        <f>'04-Dépenses du projet AMidex'!E20</f>
        <v>0</v>
      </c>
      <c r="L9" s="91">
        <f>'04-Dépenses du projet AMidex'!F20</f>
        <v>0</v>
      </c>
      <c r="M9" s="99">
        <f>'05-Dépenses partenaires'!I10</f>
        <v>0</v>
      </c>
      <c r="N9" s="100">
        <f>SUM(K9:M9)</f>
        <v>0</v>
      </c>
    </row>
    <row r="10" spans="1:14" ht="30.95" customHeight="1" x14ac:dyDescent="0.25">
      <c r="A10" s="42"/>
      <c r="B10" s="44"/>
      <c r="C10" s="43"/>
      <c r="D10" s="43"/>
      <c r="E10" s="159"/>
      <c r="F10" s="114"/>
      <c r="G10" s="93">
        <f>SYNTHESE531[[#Totals],[Dépenses Partenaire 2]]</f>
        <v>0</v>
      </c>
      <c r="H10" s="94">
        <f t="shared" si="0"/>
        <v>0</v>
      </c>
      <c r="J10" s="106" t="s">
        <v>193</v>
      </c>
      <c r="K10" s="92"/>
      <c r="L10" s="91"/>
      <c r="M10" s="99">
        <f>'05-Dépenses partenaires'!I11</f>
        <v>0</v>
      </c>
      <c r="N10" s="100">
        <f>SUM(K10:M10)</f>
        <v>0</v>
      </c>
    </row>
    <row r="11" spans="1:14" ht="30.95" customHeight="1" x14ac:dyDescent="0.25">
      <c r="A11" s="42"/>
      <c r="B11" s="44"/>
      <c r="C11" s="43"/>
      <c r="D11" s="43"/>
      <c r="E11" s="159"/>
      <c r="F11" s="114"/>
      <c r="G11" s="93">
        <f>SYNTHESE531[[#Totals],[Dépenses Partenaire 3]]</f>
        <v>0</v>
      </c>
      <c r="H11" s="94">
        <f t="shared" si="0"/>
        <v>0</v>
      </c>
      <c r="J11" s="60" t="s">
        <v>160</v>
      </c>
      <c r="K11" s="95">
        <f>SUM(K7:K10)</f>
        <v>0</v>
      </c>
      <c r="L11" s="96">
        <f>SUM(L7:L10)</f>
        <v>0</v>
      </c>
      <c r="M11" s="97">
        <f>SUM(M7:M10)</f>
        <v>0</v>
      </c>
      <c r="N11" s="98">
        <f>SUM(N7:N10)</f>
        <v>0</v>
      </c>
    </row>
    <row r="12" spans="1:14" ht="35.1" customHeight="1" x14ac:dyDescent="0.25">
      <c r="A12" s="42"/>
      <c r="B12" s="44"/>
      <c r="C12" s="43"/>
      <c r="D12" s="43"/>
      <c r="E12" s="159"/>
      <c r="F12" s="114"/>
      <c r="G12" s="93">
        <f>SYNTHESE531[[#Totals],[Dépenses Partenaire 4]]</f>
        <v>0</v>
      </c>
      <c r="H12" s="94">
        <f t="shared" si="0"/>
        <v>0</v>
      </c>
      <c r="J12" s="174" t="s">
        <v>210</v>
      </c>
      <c r="K12" s="174"/>
      <c r="L12" s="174"/>
      <c r="M12" s="174"/>
      <c r="N12" s="174"/>
    </row>
    <row r="13" spans="1:14" ht="30.95" customHeight="1" x14ac:dyDescent="0.25">
      <c r="A13" s="42"/>
      <c r="B13" s="44"/>
      <c r="C13" s="43"/>
      <c r="D13" s="43"/>
      <c r="E13" s="159"/>
      <c r="F13" s="114"/>
      <c r="G13" s="93">
        <f>SYNTHESE531[[#Totals],[Dépenses Partenaire 5]]</f>
        <v>0</v>
      </c>
      <c r="H13" s="94">
        <f t="shared" si="0"/>
        <v>0</v>
      </c>
      <c r="J13" s="101"/>
      <c r="K13" s="101" t="str">
        <f>IF(K11&lt;&gt;E21,"budget déséquilibré","")</f>
        <v/>
      </c>
      <c r="L13" s="101" t="str">
        <f>IF(L11&lt;&gt;F21,"budget déséquilibré","")</f>
        <v/>
      </c>
      <c r="M13" s="101" t="str">
        <f>IF(M11&lt;&gt;G21,"budget déséquilibré","")</f>
        <v/>
      </c>
      <c r="N13" s="101" t="str">
        <f>IF(N11&lt;&gt;H21,"budget déséquilibré","")</f>
        <v/>
      </c>
    </row>
    <row r="14" spans="1:14" ht="30.95" customHeight="1" x14ac:dyDescent="0.25">
      <c r="A14" s="42"/>
      <c r="B14" s="44"/>
      <c r="C14" s="43"/>
      <c r="D14" s="43"/>
      <c r="E14" s="159"/>
      <c r="F14" s="114"/>
      <c r="G14" s="93"/>
      <c r="H14" s="94">
        <f t="shared" si="0"/>
        <v>0</v>
      </c>
      <c r="J14" s="60" t="s">
        <v>121</v>
      </c>
      <c r="K14" s="45"/>
      <c r="L14" s="45"/>
      <c r="M14" s="45"/>
      <c r="N14" s="46"/>
    </row>
    <row r="15" spans="1:14" ht="30.95" customHeight="1" x14ac:dyDescent="0.25">
      <c r="A15" s="42"/>
      <c r="B15" s="44"/>
      <c r="C15" s="43"/>
      <c r="D15" s="43"/>
      <c r="E15" s="159"/>
      <c r="F15" s="114"/>
      <c r="G15" s="93"/>
      <c r="H15" s="94">
        <f t="shared" si="0"/>
        <v>0</v>
      </c>
      <c r="J15" s="175"/>
      <c r="K15" s="176"/>
      <c r="L15" s="176"/>
      <c r="M15" s="176"/>
      <c r="N15" s="177"/>
    </row>
    <row r="16" spans="1:14" ht="30.95" customHeight="1" x14ac:dyDescent="0.25">
      <c r="A16" s="42"/>
      <c r="B16" s="44"/>
      <c r="C16" s="43"/>
      <c r="D16" s="43"/>
      <c r="E16" s="159"/>
      <c r="F16" s="114"/>
      <c r="G16" s="93"/>
      <c r="H16" s="94">
        <f t="shared" si="0"/>
        <v>0</v>
      </c>
      <c r="J16" s="178"/>
      <c r="K16" s="179"/>
      <c r="L16" s="179"/>
      <c r="M16" s="179"/>
      <c r="N16" s="180"/>
    </row>
    <row r="17" spans="1:14" ht="30.95" customHeight="1" x14ac:dyDescent="0.25">
      <c r="A17" s="42"/>
      <c r="B17" s="44"/>
      <c r="C17" s="43"/>
      <c r="D17" s="43"/>
      <c r="E17" s="159"/>
      <c r="F17" s="114"/>
      <c r="G17" s="93"/>
      <c r="H17" s="94">
        <f t="shared" si="0"/>
        <v>0</v>
      </c>
      <c r="J17" s="178"/>
      <c r="K17" s="179"/>
      <c r="L17" s="179"/>
      <c r="M17" s="179"/>
      <c r="N17" s="180"/>
    </row>
    <row r="18" spans="1:14" ht="30.95" customHeight="1" x14ac:dyDescent="0.25">
      <c r="A18" s="42"/>
      <c r="B18" s="44"/>
      <c r="C18" s="43"/>
      <c r="D18" s="43"/>
      <c r="E18" s="159"/>
      <c r="F18" s="114"/>
      <c r="G18" s="93"/>
      <c r="H18" s="94">
        <f t="shared" si="0"/>
        <v>0</v>
      </c>
      <c r="J18" s="178"/>
      <c r="K18" s="179"/>
      <c r="L18" s="179"/>
      <c r="M18" s="179"/>
      <c r="N18" s="180"/>
    </row>
    <row r="19" spans="1:14" ht="30.95" customHeight="1" x14ac:dyDescent="0.25">
      <c r="A19" s="42"/>
      <c r="B19" s="44"/>
      <c r="C19" s="43"/>
      <c r="D19" s="43"/>
      <c r="E19" s="159"/>
      <c r="F19" s="114"/>
      <c r="G19" s="93"/>
      <c r="H19" s="94">
        <f t="shared" si="0"/>
        <v>0</v>
      </c>
      <c r="J19" s="178"/>
      <c r="K19" s="179"/>
      <c r="L19" s="179"/>
      <c r="M19" s="179"/>
      <c r="N19" s="180"/>
    </row>
    <row r="20" spans="1:14" ht="30.95" customHeight="1" x14ac:dyDescent="0.25">
      <c r="A20" s="42"/>
      <c r="B20" s="44"/>
      <c r="C20" s="43"/>
      <c r="D20" s="43"/>
      <c r="E20" s="159"/>
      <c r="F20" s="114"/>
      <c r="G20" s="93"/>
      <c r="H20" s="94">
        <f t="shared" si="0"/>
        <v>0</v>
      </c>
      <c r="J20" s="178"/>
      <c r="K20" s="179"/>
      <c r="L20" s="179"/>
      <c r="M20" s="179"/>
      <c r="N20" s="180"/>
    </row>
    <row r="21" spans="1:14" ht="30.95" customHeight="1" x14ac:dyDescent="0.25">
      <c r="A21" s="42"/>
      <c r="B21" s="190" t="s">
        <v>161</v>
      </c>
      <c r="C21" s="191"/>
      <c r="D21" s="191"/>
      <c r="E21" s="95">
        <f>SUM(E7:E20)</f>
        <v>0</v>
      </c>
      <c r="F21" s="96">
        <f>SUM(F7:F20)</f>
        <v>0</v>
      </c>
      <c r="G21" s="97">
        <f>SUM(G7:G20)</f>
        <v>0</v>
      </c>
      <c r="H21" s="98">
        <f>SUM(H7:H20)</f>
        <v>0</v>
      </c>
      <c r="J21" s="181"/>
      <c r="K21" s="182"/>
      <c r="L21" s="182"/>
      <c r="M21" s="182"/>
      <c r="N21" s="183"/>
    </row>
    <row r="22" spans="1:14" x14ac:dyDescent="0.25">
      <c r="K22" s="38"/>
      <c r="L22" s="38"/>
      <c r="M22" s="38"/>
      <c r="N22" s="38"/>
    </row>
  </sheetData>
  <sheetProtection sort="0" autoFilter="0" pivotTables="0"/>
  <mergeCells count="6">
    <mergeCell ref="J4:N4"/>
    <mergeCell ref="J12:N12"/>
    <mergeCell ref="J15:N21"/>
    <mergeCell ref="B2:N2"/>
    <mergeCell ref="B4:H4"/>
    <mergeCell ref="B21:D21"/>
  </mergeCells>
  <dataValidations count="2">
    <dataValidation type="list" allowBlank="1" showInputMessage="1" showErrorMessage="1" sqref="D7:D20" xr:uid="{00000000-0002-0000-0300-000000000000}">
      <formula1>nature</formula1>
    </dataValidation>
    <dataValidation type="list" allowBlank="1" showInputMessage="1" showErrorMessage="1" sqref="C8:C20" xr:uid="{00000000-0002-0000-0300-000001000000}">
      <formula1>statut</formula1>
    </dataValidation>
  </dataValidations>
  <printOptions horizontalCentered="1" verticalCentered="1"/>
  <pageMargins left="0.70866141732283472" right="0.70866141732283472" top="0.74803149606299213" bottom="0.74803149606299213" header="0.31496062992125984" footer="0.31496062992125984"/>
  <pageSetup paperSize="9" scale="57" orientation="landscape" horizontalDpi="1200" verticalDpi="1200" r:id="rId1"/>
  <headerFooter>
    <oddHeader>&amp;L&amp;G&amp;R&amp;G</oddHeader>
    <oddFooter>&amp;C&amp;G&amp;R&amp;P/&amp;N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2A7E3D1-271C-4292-81FE-887C26B2520B}">
          <x14:formula1>
            <xm:f>Tables!$J$6:$J$8</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rgb="FF00B0F0"/>
    <pageSetUpPr fitToPage="1"/>
  </sheetPr>
  <dimension ref="B1:S64"/>
  <sheetViews>
    <sheetView showGridLines="0" zoomScaleNormal="100" workbookViewId="0">
      <selection activeCell="J11" sqref="J11"/>
    </sheetView>
  </sheetViews>
  <sheetFormatPr baseColWidth="10" defaultColWidth="19.140625" defaultRowHeight="15" x14ac:dyDescent="0.25"/>
  <cols>
    <col min="1" max="1" width="3.85546875" style="3" customWidth="1"/>
    <col min="2" max="2" width="14" style="3" hidden="1" customWidth="1"/>
    <col min="3" max="3" width="35" style="3" customWidth="1"/>
    <col min="4" max="4" width="33.28515625" style="2" customWidth="1"/>
    <col min="5" max="7" width="12.28515625" style="2" customWidth="1"/>
    <col min="8" max="8" width="16.140625" style="3" customWidth="1"/>
    <col min="9" max="19" width="9.42578125" style="3" customWidth="1"/>
    <col min="20" max="20" width="10.5703125" style="3" customWidth="1"/>
    <col min="21" max="16384" width="19.140625" style="3"/>
  </cols>
  <sheetData>
    <row r="1" spans="2:19" s="4" customFormat="1" x14ac:dyDescent="0.25">
      <c r="D1" s="5"/>
      <c r="E1" s="5"/>
      <c r="F1" s="5"/>
      <c r="G1" s="5"/>
    </row>
    <row r="2" spans="2:19" s="4" customFormat="1" ht="26.25" x14ac:dyDescent="0.25">
      <c r="C2" s="192" t="str">
        <f>"Dépenses détaillées du projet - "&amp;E4&amp;" - "&amp;E6</f>
        <v xml:space="preserve">Dépenses détaillées du projet -  - </v>
      </c>
      <c r="D2" s="193"/>
      <c r="E2" s="193"/>
      <c r="F2" s="194"/>
      <c r="G2" s="194"/>
      <c r="H2" s="194"/>
      <c r="I2" s="194"/>
      <c r="J2" s="194"/>
      <c r="K2" s="194"/>
      <c r="L2" s="194"/>
      <c r="M2" s="194"/>
      <c r="N2" s="194"/>
      <c r="O2" s="194"/>
      <c r="P2" s="194"/>
      <c r="Q2" s="194"/>
      <c r="R2" s="194"/>
      <c r="S2" s="194"/>
    </row>
    <row r="3" spans="2:19" s="17" customFormat="1" ht="15" customHeight="1" x14ac:dyDescent="0.25">
      <c r="F3" s="103"/>
      <c r="J3" s="4"/>
      <c r="K3" s="4"/>
      <c r="L3" s="4"/>
      <c r="M3" s="4"/>
      <c r="N3" s="4"/>
      <c r="O3" s="4"/>
      <c r="P3" s="4"/>
      <c r="Q3" s="4"/>
      <c r="R3" s="4"/>
      <c r="S3" s="4"/>
    </row>
    <row r="4" spans="2:19" s="4" customFormat="1" ht="15" customHeight="1" x14ac:dyDescent="0.25">
      <c r="C4" s="200" t="s">
        <v>258</v>
      </c>
      <c r="D4" s="201"/>
      <c r="E4" s="201"/>
      <c r="F4" s="201"/>
      <c r="G4" s="201"/>
      <c r="H4" s="201"/>
      <c r="M4" s="202" t="s">
        <v>260</v>
      </c>
      <c r="N4" s="203"/>
      <c r="O4" s="203"/>
    </row>
    <row r="5" spans="2:19" s="4" customFormat="1" ht="15" customHeight="1" x14ac:dyDescent="0.25">
      <c r="C5" s="200" t="s">
        <v>6</v>
      </c>
      <c r="D5" s="201"/>
      <c r="E5" s="201"/>
      <c r="F5" s="201"/>
      <c r="G5" s="201"/>
      <c r="H5" s="201"/>
      <c r="M5" s="203"/>
      <c r="N5" s="203"/>
      <c r="O5" s="203"/>
    </row>
    <row r="6" spans="2:19" s="4" customFormat="1" ht="15" customHeight="1" x14ac:dyDescent="0.25">
      <c r="C6" s="200" t="s">
        <v>7</v>
      </c>
      <c r="D6" s="201"/>
      <c r="E6" s="201"/>
      <c r="F6" s="201"/>
      <c r="G6" s="201"/>
      <c r="H6" s="201"/>
      <c r="M6" s="203"/>
      <c r="N6" s="203"/>
      <c r="O6" s="203"/>
    </row>
    <row r="7" spans="2:19" s="4" customFormat="1" ht="15" customHeight="1" x14ac:dyDescent="0.25">
      <c r="C7" s="200" t="s">
        <v>71</v>
      </c>
      <c r="D7" s="201"/>
      <c r="E7" s="201"/>
      <c r="F7" s="201"/>
      <c r="G7" s="201"/>
      <c r="H7" s="201"/>
      <c r="M7" s="203"/>
      <c r="N7" s="203"/>
      <c r="O7" s="203"/>
    </row>
    <row r="8" spans="2:19" s="4" customFormat="1" ht="15" customHeight="1" x14ac:dyDescent="0.25">
      <c r="C8" s="200" t="s">
        <v>61</v>
      </c>
      <c r="D8" s="201"/>
      <c r="E8" s="201"/>
      <c r="F8" s="201"/>
      <c r="G8" s="201"/>
      <c r="H8" s="201"/>
      <c r="M8" s="203"/>
      <c r="N8" s="203"/>
      <c r="O8" s="203"/>
    </row>
    <row r="9" spans="2:19" s="4" customFormat="1" ht="15" customHeight="1" x14ac:dyDescent="0.25">
      <c r="C9" s="200" t="s">
        <v>62</v>
      </c>
      <c r="D9" s="201"/>
      <c r="E9" s="201"/>
      <c r="F9" s="201"/>
      <c r="G9" s="201"/>
      <c r="H9" s="201"/>
      <c r="M9" s="203"/>
      <c r="N9" s="203"/>
      <c r="O9" s="203"/>
    </row>
    <row r="10" spans="2:19" s="4" customFormat="1" ht="15" customHeight="1" x14ac:dyDescent="0.25">
      <c r="C10" s="200" t="s">
        <v>165</v>
      </c>
      <c r="D10" s="201"/>
      <c r="E10" s="201"/>
      <c r="F10" s="201"/>
      <c r="G10" s="201"/>
      <c r="H10" s="201"/>
      <c r="M10" s="203"/>
      <c r="N10" s="203"/>
      <c r="O10" s="203"/>
    </row>
    <row r="11" spans="2:19" s="4" customFormat="1" ht="15" customHeight="1" x14ac:dyDescent="0.25">
      <c r="C11" s="200" t="s">
        <v>192</v>
      </c>
      <c r="D11" s="201"/>
      <c r="E11" s="201"/>
      <c r="F11" s="201"/>
      <c r="G11" s="201"/>
      <c r="H11" s="201"/>
      <c r="J11" s="86"/>
      <c r="K11" s="33"/>
      <c r="M11" s="203"/>
      <c r="N11" s="203"/>
      <c r="O11" s="203"/>
    </row>
    <row r="12" spans="2:19" s="4" customFormat="1" ht="15" customHeight="1" x14ac:dyDescent="0.25">
      <c r="D12" s="87"/>
      <c r="E12" s="87"/>
      <c r="F12" s="103"/>
      <c r="J12" s="86"/>
      <c r="K12" s="33"/>
    </row>
    <row r="13" spans="2:19" s="4" customFormat="1" ht="15.75" x14ac:dyDescent="0.25">
      <c r="C13" s="196" t="s">
        <v>169</v>
      </c>
      <c r="D13" s="197"/>
      <c r="E13" s="153">
        <f>SYNTHESE[[#Totals],[Dépenses
AMIDEX]]</f>
        <v>0</v>
      </c>
      <c r="F13" s="103"/>
      <c r="J13" s="86"/>
      <c r="K13" s="33"/>
    </row>
    <row r="14" spans="2:19" s="4" customFormat="1" ht="15.75" x14ac:dyDescent="0.25">
      <c r="C14" s="198" t="s">
        <v>170</v>
      </c>
      <c r="D14" s="197"/>
      <c r="E14" s="154">
        <f>SYNTHESE[[#Totals],[Dépenses des recettes obtenues sur ligne A*Midex]]</f>
        <v>0</v>
      </c>
      <c r="F14" s="103"/>
      <c r="J14" s="86"/>
      <c r="K14" s="33"/>
    </row>
    <row r="15" spans="2:19" s="4" customFormat="1" ht="28.5" customHeight="1" x14ac:dyDescent="0.25">
      <c r="C15" s="199" t="s">
        <v>212</v>
      </c>
      <c r="D15" s="197"/>
      <c r="E15" s="155">
        <f>SYNTHESE[[#Totals],[Montant 
TOTAL]]</f>
        <v>0</v>
      </c>
      <c r="F15" s="103"/>
      <c r="J15" s="86"/>
      <c r="K15" s="33"/>
    </row>
    <row r="16" spans="2:19" ht="15" customHeight="1" x14ac:dyDescent="0.25">
      <c r="B16" s="51"/>
      <c r="G16" s="4"/>
    </row>
    <row r="17" spans="2:19" ht="48.75" customHeight="1" x14ac:dyDescent="0.25">
      <c r="B17" s="51"/>
      <c r="D17" s="32" t="s">
        <v>207</v>
      </c>
      <c r="E17" s="49" t="s">
        <v>138</v>
      </c>
      <c r="F17" s="158" t="s">
        <v>259</v>
      </c>
      <c r="G17" s="47" t="s">
        <v>137</v>
      </c>
      <c r="H17" s="157" t="s">
        <v>119</v>
      </c>
      <c r="I17" s="63" t="s">
        <v>177</v>
      </c>
      <c r="J17" s="63" t="s">
        <v>178</v>
      </c>
      <c r="K17" s="63" t="s">
        <v>179</v>
      </c>
      <c r="L17" s="63" t="s">
        <v>180</v>
      </c>
      <c r="M17" s="63" t="s">
        <v>181</v>
      </c>
      <c r="N17" s="63" t="s">
        <v>182</v>
      </c>
      <c r="O17" s="63" t="s">
        <v>183</v>
      </c>
      <c r="P17" s="63" t="s">
        <v>184</v>
      </c>
      <c r="Q17" s="63" t="s">
        <v>185</v>
      </c>
      <c r="R17" s="63" t="s">
        <v>186</v>
      </c>
      <c r="S17" s="47" t="s">
        <v>0</v>
      </c>
    </row>
    <row r="18" spans="2:19" ht="15.75" x14ac:dyDescent="0.25">
      <c r="B18" s="51"/>
      <c r="D18" s="30" t="s">
        <v>2</v>
      </c>
      <c r="E18" s="144"/>
      <c r="F18" s="145">
        <f>TableF[[#Totals],[Dépenses sur ligne A*Midex des recettes]]</f>
        <v>0</v>
      </c>
      <c r="G18" s="140">
        <f>SUM(SYNTHESE[[#This Row],[Dépenses
AMIDEX]:[Dépenses des recettes obtenues sur ligne A*Midex]])</f>
        <v>0</v>
      </c>
      <c r="H18" s="34">
        <f>IFERROR(SYNTHESE[[#This Row],[Montant 
TOTAL]]/SYNTHESE[[#Totals],[Montant 
TOTAL]],0)</f>
        <v>0</v>
      </c>
      <c r="I18" s="58">
        <f>TableF[[#Totals],[2023]]</f>
        <v>0</v>
      </c>
      <c r="J18" s="58">
        <f>TableF[[#Totals],[2024]]</f>
        <v>0</v>
      </c>
      <c r="K18" s="58">
        <f>TableF[[#Totals],[2025]]</f>
        <v>0</v>
      </c>
      <c r="L18" s="58">
        <f>TableF[[#Totals],[2026]]</f>
        <v>0</v>
      </c>
      <c r="M18" s="58">
        <f>TableF[[#Totals],[2027]]</f>
        <v>0</v>
      </c>
      <c r="N18" s="58">
        <f>TableF[[#Totals],[2028]]</f>
        <v>0</v>
      </c>
      <c r="O18" s="58">
        <f>TableF[[#Totals],[2029]]</f>
        <v>0</v>
      </c>
      <c r="P18" s="58">
        <f>TableF[[#Totals],[2030]]</f>
        <v>0</v>
      </c>
      <c r="Q18" s="58">
        <f>TableF[[#Totals],[2031]]</f>
        <v>0</v>
      </c>
      <c r="R18" s="58">
        <f>TableF[[#Totals],[2032]]</f>
        <v>0</v>
      </c>
      <c r="S18" s="48">
        <f>SUM(SYNTHESE[[#This Row],[2023]:[2032]])</f>
        <v>0</v>
      </c>
    </row>
    <row r="19" spans="2:19" ht="15.75" x14ac:dyDescent="0.25">
      <c r="B19" s="51"/>
      <c r="D19" s="30" t="s">
        <v>4</v>
      </c>
      <c r="E19" s="144">
        <f>TableI[[#Totals],[Dépenses
AMIDEX]]</f>
        <v>0</v>
      </c>
      <c r="F19" s="145">
        <f>TableI[[#Totals],[Dépenses sur ligne A*Midex des recettes]]</f>
        <v>0</v>
      </c>
      <c r="G19" s="140">
        <f>SUM(SYNTHESE[[#This Row],[Dépenses
AMIDEX]:[Dépenses des recettes obtenues sur ligne A*Midex]])</f>
        <v>0</v>
      </c>
      <c r="H19" s="34">
        <f>IFERROR(SYNTHESE[[#This Row],[Montant 
TOTAL]]/SYNTHESE[[#Totals],[Montant 
TOTAL]],0)</f>
        <v>0</v>
      </c>
      <c r="I19" s="58">
        <f>TableI[[#Totals],[2023]]</f>
        <v>0</v>
      </c>
      <c r="J19" s="58">
        <f>TableI[[#Totals],[2024]]</f>
        <v>0</v>
      </c>
      <c r="K19" s="58">
        <f>TableI[[#Totals],[2025]]</f>
        <v>0</v>
      </c>
      <c r="L19" s="58">
        <f>TableI[[#Totals],[2026]]</f>
        <v>0</v>
      </c>
      <c r="M19" s="58">
        <f>TableI[[#Totals],[2027]]</f>
        <v>0</v>
      </c>
      <c r="N19" s="58">
        <f>TableI[[#Totals],[2028]]</f>
        <v>0</v>
      </c>
      <c r="O19" s="58">
        <f>TableI[[#Totals],[2029]]</f>
        <v>0</v>
      </c>
      <c r="P19" s="58">
        <f>TableI[[#Totals],[2030]]</f>
        <v>0</v>
      </c>
      <c r="Q19" s="58">
        <f>TableI[[#Totals],[2031]]</f>
        <v>0</v>
      </c>
      <c r="R19" s="58">
        <f>TableI[[#Totals],[2032]]</f>
        <v>0</v>
      </c>
      <c r="S19" s="48">
        <f>SUM(SYNTHESE[[#This Row],[2023]:[2032]])</f>
        <v>0</v>
      </c>
    </row>
    <row r="20" spans="2:19" ht="15.75" x14ac:dyDescent="0.25">
      <c r="B20" s="51"/>
      <c r="D20" s="30" t="s">
        <v>109</v>
      </c>
      <c r="E20" s="144"/>
      <c r="F20" s="145">
        <f>TableM[[#Totals],[Dépenses sur ligne A*Midex des recettes]]</f>
        <v>0</v>
      </c>
      <c r="G20" s="140">
        <f>SUM(SYNTHESE[[#This Row],[Dépenses
AMIDEX]:[Dépenses des recettes obtenues sur ligne A*Midex]])</f>
        <v>0</v>
      </c>
      <c r="H20" s="35">
        <f>IFERROR(SYNTHESE[[#This Row],[Montant 
TOTAL]]/SYNTHESE[[#Totals],[Montant 
TOTAL]],0)</f>
        <v>0</v>
      </c>
      <c r="I20" s="58">
        <f>TableM[[#Totals],[2023]]</f>
        <v>0</v>
      </c>
      <c r="J20" s="58">
        <f>TableM[[#Totals],[2024]]</f>
        <v>0</v>
      </c>
      <c r="K20" s="58">
        <f>TableM[[#Totals],[2025]]</f>
        <v>0</v>
      </c>
      <c r="L20" s="58">
        <f>TableM[[#Totals],[2026]]</f>
        <v>0</v>
      </c>
      <c r="M20" s="58">
        <f>TableM[[#Totals],[2027]]</f>
        <v>0</v>
      </c>
      <c r="N20" s="58">
        <f>TableM[[#Totals],[2028]]</f>
        <v>0</v>
      </c>
      <c r="O20" s="58">
        <f>TableM[[#Totals],[2029]]</f>
        <v>0</v>
      </c>
      <c r="P20" s="58">
        <f>TableM[[#Totals],[2030]]</f>
        <v>0</v>
      </c>
      <c r="Q20" s="58">
        <f>TableM[[#Totals],[2031]]</f>
        <v>0</v>
      </c>
      <c r="R20" s="58">
        <f>TableM[[#Totals],[2032]]</f>
        <v>0</v>
      </c>
      <c r="S20" s="48">
        <f>SUM(SYNTHESE[[#This Row],[2023]:[2032]])</f>
        <v>0</v>
      </c>
    </row>
    <row r="21" spans="2:19" ht="18.75" x14ac:dyDescent="0.25">
      <c r="B21" s="51"/>
      <c r="D21" s="36" t="s">
        <v>0</v>
      </c>
      <c r="E21" s="141">
        <f>SUM(E18:E20)</f>
        <v>0</v>
      </c>
      <c r="F21" s="142">
        <f t="shared" ref="F21" si="0">SUM(F18:F20)</f>
        <v>0</v>
      </c>
      <c r="G21" s="143">
        <f>SUM(G18:G20)</f>
        <v>0</v>
      </c>
      <c r="H21" s="134">
        <f>IFERROR(SYNTHESE[[#Totals],[Montant 
TOTAL]]/SYNTHESE[[#Totals],[Montant 
TOTAL]],0)</f>
        <v>0</v>
      </c>
      <c r="I21" s="143">
        <f>SUM(I18:I20)</f>
        <v>0</v>
      </c>
      <c r="J21" s="143">
        <f t="shared" ref="J21:R21" si="1">SUM(J18:J20)</f>
        <v>0</v>
      </c>
      <c r="K21" s="143">
        <f t="shared" si="1"/>
        <v>0</v>
      </c>
      <c r="L21" s="143">
        <f t="shared" si="1"/>
        <v>0</v>
      </c>
      <c r="M21" s="143">
        <f t="shared" si="1"/>
        <v>0</v>
      </c>
      <c r="N21" s="143">
        <f t="shared" si="1"/>
        <v>0</v>
      </c>
      <c r="O21" s="143">
        <f t="shared" si="1"/>
        <v>0</v>
      </c>
      <c r="P21" s="143">
        <f t="shared" si="1"/>
        <v>0</v>
      </c>
      <c r="Q21" s="143">
        <f t="shared" si="1"/>
        <v>0</v>
      </c>
      <c r="R21" s="143">
        <f t="shared" si="1"/>
        <v>0</v>
      </c>
      <c r="S21" s="143">
        <f>SUM(S18:S20)</f>
        <v>0</v>
      </c>
    </row>
    <row r="22" spans="2:19" ht="24" customHeight="1" x14ac:dyDescent="0.35">
      <c r="B22" s="81"/>
      <c r="C22" s="195" t="s">
        <v>9</v>
      </c>
      <c r="D22" s="166"/>
      <c r="E22" s="166"/>
      <c r="F22" s="166"/>
      <c r="G22" s="166"/>
      <c r="H22" s="166"/>
    </row>
    <row r="23" spans="2:19" s="37" customFormat="1" ht="41.45" customHeight="1" x14ac:dyDescent="0.25">
      <c r="B23" s="82" t="s">
        <v>1</v>
      </c>
      <c r="C23" s="82" t="s">
        <v>5</v>
      </c>
      <c r="D23" s="82" t="s">
        <v>122</v>
      </c>
      <c r="E23" s="49" t="s">
        <v>138</v>
      </c>
      <c r="F23" s="158" t="s">
        <v>208</v>
      </c>
      <c r="G23" s="47" t="s">
        <v>137</v>
      </c>
      <c r="H23" s="47" t="s">
        <v>139</v>
      </c>
      <c r="I23" s="63" t="s">
        <v>177</v>
      </c>
      <c r="J23" s="63" t="s">
        <v>178</v>
      </c>
      <c r="K23" s="63" t="s">
        <v>179</v>
      </c>
      <c r="L23" s="63" t="s">
        <v>180</v>
      </c>
      <c r="M23" s="63" t="s">
        <v>181</v>
      </c>
      <c r="N23" s="63" t="s">
        <v>182</v>
      </c>
      <c r="O23" s="63" t="s">
        <v>183</v>
      </c>
      <c r="P23" s="63" t="s">
        <v>184</v>
      </c>
      <c r="Q23" s="63" t="s">
        <v>185</v>
      </c>
      <c r="R23" s="63" t="s">
        <v>186</v>
      </c>
      <c r="S23" s="56" t="s">
        <v>0</v>
      </c>
    </row>
    <row r="24" spans="2:19" ht="29.25" customHeight="1" x14ac:dyDescent="0.25">
      <c r="B24" s="105" t="s">
        <v>2</v>
      </c>
      <c r="D24" s="3"/>
      <c r="E24" s="138"/>
      <c r="F24" s="139"/>
      <c r="G24" s="140">
        <f>SUM(TableF[[#This Row],[Dépenses
AMIDEX]:[Dépenses sur ligne A*Midex des recettes]])</f>
        <v>0</v>
      </c>
      <c r="H24" s="55"/>
      <c r="I24" s="55"/>
      <c r="J24" s="55"/>
      <c r="K24" s="55"/>
      <c r="L24" s="55"/>
      <c r="M24" s="55"/>
      <c r="N24" s="55"/>
      <c r="O24" s="55"/>
      <c r="P24" s="55"/>
      <c r="Q24" s="55"/>
      <c r="R24" s="55"/>
      <c r="S24" s="48">
        <f>SUM(TableF[[#This Row],[2023]:[2032]])</f>
        <v>0</v>
      </c>
    </row>
    <row r="25" spans="2:19" ht="29.25" customHeight="1" x14ac:dyDescent="0.25">
      <c r="B25" s="105" t="s">
        <v>2</v>
      </c>
      <c r="D25" s="55"/>
      <c r="E25" s="138"/>
      <c r="F25" s="139"/>
      <c r="G25" s="140">
        <f>SUM(TableF[[#This Row],[Dépenses
AMIDEX]:[Dépenses sur ligne A*Midex des recettes]])</f>
        <v>0</v>
      </c>
      <c r="H25" s="55"/>
      <c r="I25" s="55"/>
      <c r="J25" s="55"/>
      <c r="K25" s="55"/>
      <c r="L25" s="55"/>
      <c r="M25" s="55"/>
      <c r="N25" s="55"/>
      <c r="O25" s="55"/>
      <c r="P25" s="55"/>
      <c r="Q25" s="55"/>
      <c r="R25" s="55"/>
      <c r="S25" s="48">
        <f>SUM(TableF[[#This Row],[2023]:[2032]])</f>
        <v>0</v>
      </c>
    </row>
    <row r="26" spans="2:19" ht="29.25" customHeight="1" x14ac:dyDescent="0.25">
      <c r="B26" s="105" t="s">
        <v>2</v>
      </c>
      <c r="D26" s="3"/>
      <c r="E26" s="138"/>
      <c r="F26" s="139"/>
      <c r="G26" s="140">
        <f>SUM(TableF[[#This Row],[Dépenses
AMIDEX]:[Dépenses sur ligne A*Midex des recettes]])</f>
        <v>0</v>
      </c>
      <c r="H26" s="55"/>
      <c r="I26" s="55"/>
      <c r="J26" s="55"/>
      <c r="K26" s="55"/>
      <c r="L26" s="55"/>
      <c r="M26" s="55"/>
      <c r="N26" s="55"/>
      <c r="O26" s="55"/>
      <c r="P26" s="55"/>
      <c r="Q26" s="55"/>
      <c r="R26" s="55"/>
      <c r="S26" s="48">
        <f>SUM(TableF[[#This Row],[2023]:[2032]])</f>
        <v>0</v>
      </c>
    </row>
    <row r="27" spans="2:19" ht="29.25" customHeight="1" x14ac:dyDescent="0.25">
      <c r="B27" s="105" t="s">
        <v>2</v>
      </c>
      <c r="D27" s="3"/>
      <c r="E27" s="138"/>
      <c r="F27" s="139"/>
      <c r="G27" s="140">
        <f>SUM(TableF[[#This Row],[Dépenses
AMIDEX]:[Dépenses sur ligne A*Midex des recettes]])</f>
        <v>0</v>
      </c>
      <c r="H27" s="55"/>
      <c r="I27" s="55"/>
      <c r="J27" s="55"/>
      <c r="K27" s="55"/>
      <c r="L27" s="55"/>
      <c r="M27" s="55"/>
      <c r="N27" s="55"/>
      <c r="O27" s="55"/>
      <c r="P27" s="55"/>
      <c r="Q27" s="55"/>
      <c r="R27" s="55"/>
      <c r="S27" s="48">
        <f>SUM(TableF[[#This Row],[2023]:[2032]])</f>
        <v>0</v>
      </c>
    </row>
    <row r="28" spans="2:19" ht="29.25" customHeight="1" x14ac:dyDescent="0.25">
      <c r="B28" s="105" t="s">
        <v>2</v>
      </c>
      <c r="D28" s="3"/>
      <c r="E28" s="138"/>
      <c r="F28" s="139"/>
      <c r="G28" s="140">
        <f>SUM(TableF[[#This Row],[Dépenses
AMIDEX]:[Dépenses sur ligne A*Midex des recettes]])</f>
        <v>0</v>
      </c>
      <c r="H28" s="55"/>
      <c r="I28" s="55"/>
      <c r="J28" s="55"/>
      <c r="K28" s="55"/>
      <c r="L28" s="55"/>
      <c r="M28" s="55"/>
      <c r="N28" s="55"/>
      <c r="O28" s="55"/>
      <c r="P28" s="55"/>
      <c r="Q28" s="55"/>
      <c r="R28" s="55"/>
      <c r="S28" s="48">
        <f>SUM(TableF[[#This Row],[2023]:[2032]])</f>
        <v>0</v>
      </c>
    </row>
    <row r="29" spans="2:19" ht="29.25" customHeight="1" x14ac:dyDescent="0.25">
      <c r="B29" s="105" t="s">
        <v>2</v>
      </c>
      <c r="D29" s="3"/>
      <c r="E29" s="138"/>
      <c r="F29" s="139"/>
      <c r="G29" s="140">
        <f>SUM(TableF[[#This Row],[Dépenses
AMIDEX]:[Dépenses sur ligne A*Midex des recettes]])</f>
        <v>0</v>
      </c>
      <c r="H29" s="55"/>
      <c r="I29" s="55"/>
      <c r="J29" s="55"/>
      <c r="K29" s="55"/>
      <c r="L29" s="55"/>
      <c r="M29" s="55"/>
      <c r="N29" s="55"/>
      <c r="O29" s="55"/>
      <c r="P29" s="55"/>
      <c r="Q29" s="55"/>
      <c r="R29" s="55"/>
      <c r="S29" s="48">
        <f>SUM(TableF[[#This Row],[2023]:[2032]])</f>
        <v>0</v>
      </c>
    </row>
    <row r="30" spans="2:19" ht="29.25" customHeight="1" x14ac:dyDescent="0.25">
      <c r="B30" s="105" t="s">
        <v>2</v>
      </c>
      <c r="D30" s="3"/>
      <c r="E30" s="138"/>
      <c r="F30" s="139"/>
      <c r="G30" s="140">
        <f>SUM(TableF[[#This Row],[Dépenses
AMIDEX]:[Dépenses sur ligne A*Midex des recettes]])</f>
        <v>0</v>
      </c>
      <c r="H30" s="55"/>
      <c r="I30" s="55"/>
      <c r="J30" s="55"/>
      <c r="K30" s="55"/>
      <c r="L30" s="55"/>
      <c r="M30" s="55"/>
      <c r="N30" s="55"/>
      <c r="O30" s="55"/>
      <c r="P30" s="55"/>
      <c r="Q30" s="55"/>
      <c r="R30" s="55"/>
      <c r="S30" s="48">
        <f>SUM(TableF[[#This Row],[2023]:[2032]])</f>
        <v>0</v>
      </c>
    </row>
    <row r="31" spans="2:19" s="37" customFormat="1" ht="29.25" customHeight="1" x14ac:dyDescent="0.25">
      <c r="B31" s="105" t="s">
        <v>2</v>
      </c>
      <c r="C31" s="3"/>
      <c r="D31" s="3"/>
      <c r="E31" s="138"/>
      <c r="F31" s="139"/>
      <c r="G31" s="140">
        <f>SUM(TableF[[#This Row],[Dépenses
AMIDEX]:[Dépenses sur ligne A*Midex des recettes]])</f>
        <v>0</v>
      </c>
      <c r="H31" s="55"/>
      <c r="I31" s="55"/>
      <c r="J31" s="55"/>
      <c r="K31" s="55"/>
      <c r="L31" s="55"/>
      <c r="M31" s="55"/>
      <c r="N31" s="55"/>
      <c r="O31" s="55"/>
      <c r="P31" s="55"/>
      <c r="Q31" s="55"/>
      <c r="R31" s="55"/>
      <c r="S31" s="48">
        <f>SUM(TableF[[#This Row],[2023]:[2032]])</f>
        <v>0</v>
      </c>
    </row>
    <row r="32" spans="2:19" ht="29.25" customHeight="1" x14ac:dyDescent="0.25">
      <c r="B32" s="105" t="s">
        <v>2</v>
      </c>
      <c r="D32" s="3"/>
      <c r="E32" s="138"/>
      <c r="F32" s="139"/>
      <c r="G32" s="140">
        <f>SUM(TableF[[#This Row],[Dépenses
AMIDEX]:[Dépenses sur ligne A*Midex des recettes]])</f>
        <v>0</v>
      </c>
      <c r="H32" s="55"/>
      <c r="I32" s="55"/>
      <c r="J32" s="55"/>
      <c r="K32" s="55"/>
      <c r="L32" s="55"/>
      <c r="M32" s="55"/>
      <c r="N32" s="55"/>
      <c r="O32" s="55"/>
      <c r="P32" s="55"/>
      <c r="Q32" s="55"/>
      <c r="R32" s="55"/>
      <c r="S32" s="48">
        <f>SUM(TableF[[#This Row],[2023]:[2032]])</f>
        <v>0</v>
      </c>
    </row>
    <row r="33" spans="2:19" ht="29.25" customHeight="1" x14ac:dyDescent="0.25">
      <c r="B33" s="105" t="s">
        <v>2</v>
      </c>
      <c r="D33" s="3"/>
      <c r="E33" s="138"/>
      <c r="F33" s="139"/>
      <c r="G33" s="140">
        <f>SUM(TableF[[#This Row],[Dépenses
AMIDEX]:[Dépenses sur ligne A*Midex des recettes]])</f>
        <v>0</v>
      </c>
      <c r="H33" s="55"/>
      <c r="I33" s="55"/>
      <c r="J33" s="55"/>
      <c r="K33" s="55"/>
      <c r="L33" s="55"/>
      <c r="M33" s="55"/>
      <c r="N33" s="55"/>
      <c r="O33" s="55"/>
      <c r="P33" s="55"/>
      <c r="Q33" s="55"/>
      <c r="R33" s="55"/>
      <c r="S33" s="48">
        <f>SUM(TableF[[#This Row],[2023]:[2032]])</f>
        <v>0</v>
      </c>
    </row>
    <row r="34" spans="2:19" ht="29.25" customHeight="1" x14ac:dyDescent="0.25">
      <c r="B34" s="105" t="s">
        <v>2</v>
      </c>
      <c r="D34" s="3"/>
      <c r="E34" s="138"/>
      <c r="F34" s="139"/>
      <c r="G34" s="140">
        <f>SUM(TableF[[#This Row],[Dépenses
AMIDEX]:[Dépenses sur ligne A*Midex des recettes]])</f>
        <v>0</v>
      </c>
      <c r="H34" s="55"/>
      <c r="I34" s="55"/>
      <c r="J34" s="55"/>
      <c r="K34" s="55"/>
      <c r="L34" s="55"/>
      <c r="M34" s="55"/>
      <c r="N34" s="55"/>
      <c r="O34" s="55"/>
      <c r="P34" s="55"/>
      <c r="Q34" s="55"/>
      <c r="R34" s="55"/>
      <c r="S34" s="48">
        <f>SUM(TableF[[#This Row],[2023]:[2032]])</f>
        <v>0</v>
      </c>
    </row>
    <row r="35" spans="2:19" ht="29.25" customHeight="1" x14ac:dyDescent="0.25">
      <c r="B35" s="105" t="s">
        <v>2</v>
      </c>
      <c r="D35" s="3"/>
      <c r="E35" s="138"/>
      <c r="F35" s="139"/>
      <c r="G35" s="140">
        <f>SUM(TableF[[#This Row],[Dépenses
AMIDEX]:[Dépenses sur ligne A*Midex des recettes]])</f>
        <v>0</v>
      </c>
      <c r="H35" s="55"/>
      <c r="I35" s="55"/>
      <c r="J35" s="55"/>
      <c r="K35" s="55"/>
      <c r="L35" s="55"/>
      <c r="M35" s="55"/>
      <c r="N35" s="55"/>
      <c r="O35" s="55"/>
      <c r="P35" s="55"/>
      <c r="Q35" s="55"/>
      <c r="R35" s="55"/>
      <c r="S35" s="48">
        <f>SUM(TableF[[#This Row],[2023]:[2032]])</f>
        <v>0</v>
      </c>
    </row>
    <row r="36" spans="2:19" ht="26.45" customHeight="1" x14ac:dyDescent="0.25">
      <c r="B36" s="77"/>
      <c r="C36" s="156" t="s">
        <v>0</v>
      </c>
      <c r="D36" s="77"/>
      <c r="E36" s="141">
        <f>SUM(TableF[Dépenses
AMIDEX])</f>
        <v>0</v>
      </c>
      <c r="F36" s="142">
        <f>SUM(TableF[Dépenses sur ligne A*Midex des recettes])</f>
        <v>0</v>
      </c>
      <c r="G36" s="143">
        <f>SUM(TableF[Montant 
TOTAL])</f>
        <v>0</v>
      </c>
      <c r="H36" s="50"/>
      <c r="I36" s="143">
        <f>SUM(TableF[2023])</f>
        <v>0</v>
      </c>
      <c r="J36" s="143">
        <f>SUM(TableF[2024])</f>
        <v>0</v>
      </c>
      <c r="K36" s="143">
        <f>SUM(TableF[2025])</f>
        <v>0</v>
      </c>
      <c r="L36" s="143">
        <f>SUM(TableF[2026])</f>
        <v>0</v>
      </c>
      <c r="M36" s="143">
        <f>SUM(TableF[2027])</f>
        <v>0</v>
      </c>
      <c r="N36" s="143">
        <f>SUM(TableF[2028])</f>
        <v>0</v>
      </c>
      <c r="O36" s="143">
        <f>SUM(TableF[2029])</f>
        <v>0</v>
      </c>
      <c r="P36" s="143">
        <f>SUM(TableF[2030])</f>
        <v>0</v>
      </c>
      <c r="Q36" s="143">
        <f>SUM(TableF[2031])</f>
        <v>0</v>
      </c>
      <c r="R36" s="143">
        <f>SUM(TableF[2032])</f>
        <v>0</v>
      </c>
      <c r="S36" s="143">
        <f>SUM(TableF[Total])</f>
        <v>0</v>
      </c>
    </row>
    <row r="37" spans="2:19" ht="35.1" customHeight="1" x14ac:dyDescent="0.35">
      <c r="B37" s="81"/>
      <c r="C37" s="195" t="s">
        <v>10</v>
      </c>
      <c r="D37" s="166"/>
      <c r="E37" s="166"/>
      <c r="F37" s="166"/>
      <c r="G37" s="166"/>
      <c r="H37" s="166"/>
      <c r="J37" s="37"/>
      <c r="K37" s="37"/>
      <c r="L37" s="37"/>
      <c r="M37" s="37"/>
      <c r="N37" s="37"/>
    </row>
    <row r="38" spans="2:19" ht="41.1" customHeight="1" x14ac:dyDescent="0.25">
      <c r="B38" s="82" t="s">
        <v>1</v>
      </c>
      <c r="C38" s="82" t="s">
        <v>5</v>
      </c>
      <c r="D38" s="82" t="s">
        <v>122</v>
      </c>
      <c r="E38" s="49" t="s">
        <v>138</v>
      </c>
      <c r="F38" s="158" t="s">
        <v>208</v>
      </c>
      <c r="G38" s="47" t="s">
        <v>137</v>
      </c>
      <c r="H38" s="47" t="s">
        <v>139</v>
      </c>
      <c r="I38" s="63" t="s">
        <v>177</v>
      </c>
      <c r="J38" s="63" t="s">
        <v>178</v>
      </c>
      <c r="K38" s="63" t="s">
        <v>179</v>
      </c>
      <c r="L38" s="63" t="s">
        <v>180</v>
      </c>
      <c r="M38" s="63" t="s">
        <v>181</v>
      </c>
      <c r="N38" s="63" t="s">
        <v>182</v>
      </c>
      <c r="O38" s="63" t="s">
        <v>183</v>
      </c>
      <c r="P38" s="63" t="s">
        <v>184</v>
      </c>
      <c r="Q38" s="63" t="s">
        <v>185</v>
      </c>
      <c r="R38" s="63" t="s">
        <v>186</v>
      </c>
      <c r="S38" s="56" t="s">
        <v>0</v>
      </c>
    </row>
    <row r="39" spans="2:19" ht="28.5" customHeight="1" x14ac:dyDescent="0.25">
      <c r="B39" s="105" t="s">
        <v>4</v>
      </c>
      <c r="D39" s="3"/>
      <c r="E39" s="138"/>
      <c r="F39" s="139"/>
      <c r="G39" s="140">
        <f>SUM(TableI[[#This Row],[Dépenses
AMIDEX]:[Dépenses sur ligne A*Midex des recettes]])</f>
        <v>0</v>
      </c>
      <c r="H39" s="55"/>
      <c r="I39" s="55"/>
      <c r="J39" s="55"/>
      <c r="K39" s="55"/>
      <c r="L39" s="55"/>
      <c r="M39" s="55"/>
      <c r="N39" s="55"/>
      <c r="O39" s="55"/>
      <c r="P39" s="55"/>
      <c r="Q39" s="55"/>
      <c r="R39" s="55"/>
      <c r="S39" s="48">
        <f>SUM(TableI[[#This Row],[2023]:[2032]])</f>
        <v>0</v>
      </c>
    </row>
    <row r="40" spans="2:19" ht="28.5" customHeight="1" x14ac:dyDescent="0.25">
      <c r="B40" s="105" t="s">
        <v>4</v>
      </c>
      <c r="D40" s="3"/>
      <c r="E40" s="138"/>
      <c r="F40" s="139"/>
      <c r="G40" s="140">
        <f>SUM(TableI[[#This Row],[Dépenses
AMIDEX]:[Dépenses sur ligne A*Midex des recettes]])</f>
        <v>0</v>
      </c>
      <c r="H40" s="55"/>
      <c r="I40" s="55"/>
      <c r="J40" s="55"/>
      <c r="K40" s="55"/>
      <c r="L40" s="55"/>
      <c r="M40" s="55"/>
      <c r="N40" s="55"/>
      <c r="O40" s="55"/>
      <c r="P40" s="55"/>
      <c r="Q40" s="55"/>
      <c r="R40" s="55"/>
      <c r="S40" s="48">
        <f>SUM(TableI[[#This Row],[2023]:[2032]])</f>
        <v>0</v>
      </c>
    </row>
    <row r="41" spans="2:19" ht="28.5" customHeight="1" x14ac:dyDescent="0.25">
      <c r="B41" s="105" t="s">
        <v>4</v>
      </c>
      <c r="D41" s="3"/>
      <c r="E41" s="138"/>
      <c r="F41" s="139"/>
      <c r="G41" s="140">
        <f>SUM(TableI[[#This Row],[Dépenses
AMIDEX]:[Dépenses sur ligne A*Midex des recettes]])</f>
        <v>0</v>
      </c>
      <c r="H41" s="55"/>
      <c r="I41" s="55"/>
      <c r="J41" s="55"/>
      <c r="K41" s="55"/>
      <c r="L41" s="55"/>
      <c r="M41" s="55"/>
      <c r="N41" s="55"/>
      <c r="O41" s="55"/>
      <c r="P41" s="55"/>
      <c r="Q41" s="55"/>
      <c r="R41" s="55"/>
      <c r="S41" s="48">
        <f>SUM(TableI[[#This Row],[2023]:[2032]])</f>
        <v>0</v>
      </c>
    </row>
    <row r="42" spans="2:19" ht="28.5" customHeight="1" x14ac:dyDescent="0.25">
      <c r="B42" s="105" t="s">
        <v>4</v>
      </c>
      <c r="D42" s="3"/>
      <c r="E42" s="138"/>
      <c r="F42" s="139"/>
      <c r="G42" s="140">
        <f>SUM(TableI[[#This Row],[Dépenses
AMIDEX]:[Dépenses sur ligne A*Midex des recettes]])</f>
        <v>0</v>
      </c>
      <c r="H42" s="55"/>
      <c r="I42" s="55"/>
      <c r="J42" s="55"/>
      <c r="K42" s="55"/>
      <c r="L42" s="55"/>
      <c r="M42" s="55"/>
      <c r="N42" s="55"/>
      <c r="O42" s="55"/>
      <c r="P42" s="55"/>
      <c r="Q42" s="55"/>
      <c r="R42" s="55"/>
      <c r="S42" s="48">
        <f>SUM(TableI[[#This Row],[2023]:[2032]])</f>
        <v>0</v>
      </c>
    </row>
    <row r="43" spans="2:19" ht="28.5" customHeight="1" x14ac:dyDescent="0.25">
      <c r="B43" s="105" t="s">
        <v>4</v>
      </c>
      <c r="D43" s="3"/>
      <c r="E43" s="138"/>
      <c r="F43" s="139"/>
      <c r="G43" s="140">
        <f>SUM(TableI[[#This Row],[Dépenses
AMIDEX]:[Dépenses sur ligne A*Midex des recettes]])</f>
        <v>0</v>
      </c>
      <c r="H43" s="55"/>
      <c r="I43" s="55"/>
      <c r="J43" s="55"/>
      <c r="K43" s="55"/>
      <c r="L43" s="55"/>
      <c r="M43" s="55"/>
      <c r="N43" s="55"/>
      <c r="O43" s="55"/>
      <c r="P43" s="55"/>
      <c r="Q43" s="55"/>
      <c r="R43" s="55"/>
      <c r="S43" s="48">
        <f>SUM(TableI[[#This Row],[2023]:[2032]])</f>
        <v>0</v>
      </c>
    </row>
    <row r="44" spans="2:19" ht="28.5" customHeight="1" x14ac:dyDescent="0.25">
      <c r="B44" s="105" t="s">
        <v>4</v>
      </c>
      <c r="D44" s="3"/>
      <c r="E44" s="138"/>
      <c r="F44" s="139"/>
      <c r="G44" s="140">
        <f>SUM(TableI[[#This Row],[Dépenses
AMIDEX]:[Dépenses sur ligne A*Midex des recettes]])</f>
        <v>0</v>
      </c>
      <c r="H44" s="55"/>
      <c r="I44" s="55"/>
      <c r="J44" s="55"/>
      <c r="K44" s="55"/>
      <c r="L44" s="55"/>
      <c r="M44" s="55"/>
      <c r="N44" s="55"/>
      <c r="O44" s="55"/>
      <c r="P44" s="55"/>
      <c r="Q44" s="55"/>
      <c r="R44" s="55"/>
      <c r="S44" s="48">
        <f>SUM(TableI[[#This Row],[2023]:[2032]])</f>
        <v>0</v>
      </c>
    </row>
    <row r="45" spans="2:19" ht="28.5" customHeight="1" x14ac:dyDescent="0.25">
      <c r="B45" s="105" t="s">
        <v>4</v>
      </c>
      <c r="D45" s="3"/>
      <c r="E45" s="138"/>
      <c r="F45" s="139"/>
      <c r="G45" s="140">
        <f>SUM(TableI[[#This Row],[Dépenses
AMIDEX]:[Dépenses sur ligne A*Midex des recettes]])</f>
        <v>0</v>
      </c>
      <c r="H45" s="55"/>
      <c r="I45" s="55"/>
      <c r="J45" s="55"/>
      <c r="K45" s="55"/>
      <c r="L45" s="55"/>
      <c r="M45" s="55"/>
      <c r="N45" s="55"/>
      <c r="O45" s="55"/>
      <c r="P45" s="55"/>
      <c r="Q45" s="55"/>
      <c r="R45" s="55"/>
      <c r="S45" s="48">
        <f>SUM(TableI[[#This Row],[2023]:[2032]])</f>
        <v>0</v>
      </c>
    </row>
    <row r="46" spans="2:19" ht="28.5" customHeight="1" x14ac:dyDescent="0.25">
      <c r="B46" s="105" t="s">
        <v>4</v>
      </c>
      <c r="D46" s="3"/>
      <c r="E46" s="138"/>
      <c r="F46" s="139"/>
      <c r="G46" s="140">
        <f>SUM(TableI[[#This Row],[Dépenses
AMIDEX]:[Dépenses sur ligne A*Midex des recettes]])</f>
        <v>0</v>
      </c>
      <c r="H46" s="55"/>
      <c r="I46" s="55"/>
      <c r="J46" s="55"/>
      <c r="K46" s="55"/>
      <c r="L46" s="55"/>
      <c r="M46" s="55"/>
      <c r="N46" s="55"/>
      <c r="O46" s="55"/>
      <c r="P46" s="55"/>
      <c r="Q46" s="55"/>
      <c r="R46" s="55"/>
      <c r="S46" s="48">
        <f>SUM(TableI[[#This Row],[2023]:[2032]])</f>
        <v>0</v>
      </c>
    </row>
    <row r="47" spans="2:19" ht="28.5" customHeight="1" x14ac:dyDescent="0.25">
      <c r="B47" s="105" t="s">
        <v>4</v>
      </c>
      <c r="D47" s="3"/>
      <c r="E47" s="138"/>
      <c r="F47" s="139"/>
      <c r="G47" s="140">
        <f>SUM(TableI[[#This Row],[Dépenses
AMIDEX]:[Dépenses sur ligne A*Midex des recettes]])</f>
        <v>0</v>
      </c>
      <c r="H47" s="55"/>
      <c r="I47" s="55"/>
      <c r="J47" s="55"/>
      <c r="K47" s="55"/>
      <c r="L47" s="55"/>
      <c r="M47" s="55"/>
      <c r="N47" s="55"/>
      <c r="O47" s="55"/>
      <c r="P47" s="55"/>
      <c r="Q47" s="55"/>
      <c r="R47" s="55"/>
      <c r="S47" s="48">
        <f>SUM(TableI[[#This Row],[2023]:[2032]])</f>
        <v>0</v>
      </c>
    </row>
    <row r="48" spans="2:19" ht="28.5" customHeight="1" x14ac:dyDescent="0.25">
      <c r="B48" s="105" t="s">
        <v>4</v>
      </c>
      <c r="D48" s="3"/>
      <c r="E48" s="138"/>
      <c r="F48" s="139"/>
      <c r="G48" s="140">
        <f>SUM(TableI[[#This Row],[Dépenses
AMIDEX]:[Dépenses sur ligne A*Midex des recettes]])</f>
        <v>0</v>
      </c>
      <c r="H48" s="55"/>
      <c r="I48" s="55"/>
      <c r="J48" s="55"/>
      <c r="K48" s="55"/>
      <c r="L48" s="55"/>
      <c r="M48" s="55"/>
      <c r="N48" s="55"/>
      <c r="O48" s="55"/>
      <c r="P48" s="55"/>
      <c r="Q48" s="55"/>
      <c r="R48" s="55"/>
      <c r="S48" s="48">
        <f>SUM(TableI[[#This Row],[2023]:[2032]])</f>
        <v>0</v>
      </c>
    </row>
    <row r="49" spans="2:19" ht="28.5" customHeight="1" x14ac:dyDescent="0.25">
      <c r="B49" s="105" t="s">
        <v>4</v>
      </c>
      <c r="D49" s="3"/>
      <c r="E49" s="138"/>
      <c r="F49" s="139"/>
      <c r="G49" s="140">
        <f>SUM(TableI[[#This Row],[Dépenses
AMIDEX]:[Dépenses sur ligne A*Midex des recettes]])</f>
        <v>0</v>
      </c>
      <c r="H49" s="55"/>
      <c r="I49" s="55"/>
      <c r="J49" s="55"/>
      <c r="K49" s="55"/>
      <c r="L49" s="55"/>
      <c r="M49" s="55"/>
      <c r="N49" s="55"/>
      <c r="O49" s="55"/>
      <c r="P49" s="55"/>
      <c r="Q49" s="55"/>
      <c r="R49" s="55"/>
      <c r="S49" s="48">
        <f>SUM(TableI[[#This Row],[2023]:[2032]])</f>
        <v>0</v>
      </c>
    </row>
    <row r="50" spans="2:19" ht="26.45" customHeight="1" x14ac:dyDescent="0.25">
      <c r="B50" s="77"/>
      <c r="C50" s="156" t="s">
        <v>0</v>
      </c>
      <c r="D50" s="77"/>
      <c r="E50" s="141">
        <f>SUM(TableI[Dépenses
AMIDEX])</f>
        <v>0</v>
      </c>
      <c r="F50" s="142">
        <f>SUM(TableI[Dépenses sur ligne A*Midex des recettes])</f>
        <v>0</v>
      </c>
      <c r="G50" s="143">
        <f>SUM(TableI[Montant 
TOTAL])</f>
        <v>0</v>
      </c>
      <c r="H50" s="50"/>
      <c r="I50" s="143">
        <f>SUM(TableI[2023])</f>
        <v>0</v>
      </c>
      <c r="J50" s="143">
        <f>SUM(TableI[2024])</f>
        <v>0</v>
      </c>
      <c r="K50" s="143">
        <f>SUM(TableI[2025])</f>
        <v>0</v>
      </c>
      <c r="L50" s="143">
        <f>SUM(TableI[2026])</f>
        <v>0</v>
      </c>
      <c r="M50" s="143">
        <f>SUM(TableI[2027])</f>
        <v>0</v>
      </c>
      <c r="N50" s="143">
        <f>SUM(TableI[2028])</f>
        <v>0</v>
      </c>
      <c r="O50" s="143">
        <f>SUM(TableI[2029])</f>
        <v>0</v>
      </c>
      <c r="P50" s="143">
        <f>SUM(TableI[2030])</f>
        <v>0</v>
      </c>
      <c r="Q50" s="143">
        <f>SUM(TableI[2031])</f>
        <v>0</v>
      </c>
      <c r="R50" s="143">
        <f>SUM(TableI[2032])</f>
        <v>0</v>
      </c>
      <c r="S50" s="143">
        <f>SUM(TableI[Total])</f>
        <v>0</v>
      </c>
    </row>
    <row r="51" spans="2:19" ht="35.450000000000003" customHeight="1" x14ac:dyDescent="0.35">
      <c r="B51" s="81"/>
      <c r="C51" s="195" t="s">
        <v>8</v>
      </c>
      <c r="D51" s="166"/>
      <c r="E51" s="166"/>
      <c r="F51" s="166"/>
      <c r="G51" s="166"/>
      <c r="H51" s="166"/>
      <c r="J51" s="37"/>
      <c r="K51" s="37"/>
      <c r="L51" s="37"/>
      <c r="M51" s="37"/>
      <c r="N51" s="37"/>
    </row>
    <row r="52" spans="2:19" ht="42.95" customHeight="1" x14ac:dyDescent="0.25">
      <c r="B52" s="82" t="s">
        <v>1</v>
      </c>
      <c r="C52" s="82" t="s">
        <v>5</v>
      </c>
      <c r="D52" s="82" t="s">
        <v>122</v>
      </c>
      <c r="E52" s="49" t="s">
        <v>138</v>
      </c>
      <c r="F52" s="31" t="s">
        <v>208</v>
      </c>
      <c r="G52" s="47" t="s">
        <v>137</v>
      </c>
      <c r="H52" s="47" t="s">
        <v>139</v>
      </c>
      <c r="I52" s="63" t="s">
        <v>177</v>
      </c>
      <c r="J52" s="63" t="s">
        <v>178</v>
      </c>
      <c r="K52" s="63" t="s">
        <v>179</v>
      </c>
      <c r="L52" s="63" t="s">
        <v>180</v>
      </c>
      <c r="M52" s="63" t="s">
        <v>181</v>
      </c>
      <c r="N52" s="63" t="s">
        <v>182</v>
      </c>
      <c r="O52" s="63" t="s">
        <v>183</v>
      </c>
      <c r="P52" s="63" t="s">
        <v>184</v>
      </c>
      <c r="Q52" s="63" t="s">
        <v>185</v>
      </c>
      <c r="R52" s="63" t="s">
        <v>186</v>
      </c>
      <c r="S52" s="56" t="s">
        <v>0</v>
      </c>
    </row>
    <row r="53" spans="2:19" ht="27.75" customHeight="1" x14ac:dyDescent="0.25">
      <c r="B53" s="105" t="s">
        <v>3</v>
      </c>
      <c r="D53" s="3"/>
      <c r="E53" s="138"/>
      <c r="F53" s="139"/>
      <c r="G53" s="140">
        <f>SUM(TableM[[#This Row],[Dépenses
AMIDEX]:[Dépenses sur ligne A*Midex des recettes]])</f>
        <v>0</v>
      </c>
      <c r="H53" s="55"/>
      <c r="I53" s="55"/>
      <c r="J53" s="55"/>
      <c r="K53" s="55"/>
      <c r="L53" s="55"/>
      <c r="M53" s="55"/>
      <c r="N53" s="55"/>
      <c r="O53" s="55"/>
      <c r="P53" s="55"/>
      <c r="Q53" s="55"/>
      <c r="R53" s="55"/>
      <c r="S53" s="48">
        <f>SUM(TableM[[#This Row],[2023]:[2032]])</f>
        <v>0</v>
      </c>
    </row>
    <row r="54" spans="2:19" ht="27.75" customHeight="1" x14ac:dyDescent="0.25">
      <c r="B54" s="105" t="s">
        <v>3</v>
      </c>
      <c r="D54" s="3"/>
      <c r="E54" s="138"/>
      <c r="F54" s="139"/>
      <c r="G54" s="140">
        <f>SUM(TableM[[#This Row],[Dépenses
AMIDEX]:[Dépenses sur ligne A*Midex des recettes]])</f>
        <v>0</v>
      </c>
      <c r="H54" s="55"/>
      <c r="I54" s="55"/>
      <c r="J54" s="55"/>
      <c r="K54" s="55"/>
      <c r="L54" s="55"/>
      <c r="M54" s="55"/>
      <c r="N54" s="55"/>
      <c r="O54" s="55"/>
      <c r="P54" s="55"/>
      <c r="Q54" s="55"/>
      <c r="R54" s="55"/>
      <c r="S54" s="48">
        <f>SUM(TableM[[#This Row],[2023]:[2032]])</f>
        <v>0</v>
      </c>
    </row>
    <row r="55" spans="2:19" ht="27.75" customHeight="1" x14ac:dyDescent="0.25">
      <c r="B55" s="105" t="s">
        <v>3</v>
      </c>
      <c r="D55" s="3"/>
      <c r="E55" s="138"/>
      <c r="F55" s="139"/>
      <c r="G55" s="140">
        <f>SUM(TableM[[#This Row],[Dépenses
AMIDEX]:[Dépenses sur ligne A*Midex des recettes]])</f>
        <v>0</v>
      </c>
      <c r="H55" s="55"/>
      <c r="I55" s="55"/>
      <c r="J55" s="55"/>
      <c r="K55" s="55"/>
      <c r="L55" s="55"/>
      <c r="M55" s="55"/>
      <c r="N55" s="55"/>
      <c r="O55" s="55"/>
      <c r="P55" s="55"/>
      <c r="Q55" s="55"/>
      <c r="R55" s="55"/>
      <c r="S55" s="48">
        <f>SUM(TableM[[#This Row],[2023]:[2032]])</f>
        <v>0</v>
      </c>
    </row>
    <row r="56" spans="2:19" ht="27.75" customHeight="1" x14ac:dyDescent="0.25">
      <c r="B56" s="105" t="s">
        <v>3</v>
      </c>
      <c r="D56" s="3"/>
      <c r="E56" s="138"/>
      <c r="F56" s="139"/>
      <c r="G56" s="140">
        <f>SUM(TableM[[#This Row],[Dépenses
AMIDEX]:[Dépenses sur ligne A*Midex des recettes]])</f>
        <v>0</v>
      </c>
      <c r="H56" s="55"/>
      <c r="I56" s="55"/>
      <c r="J56" s="55"/>
      <c r="K56" s="55"/>
      <c r="L56" s="55"/>
      <c r="M56" s="55"/>
      <c r="N56" s="55"/>
      <c r="O56" s="55"/>
      <c r="P56" s="55"/>
      <c r="Q56" s="55"/>
      <c r="R56" s="55"/>
      <c r="S56" s="48">
        <f>SUM(TableM[[#This Row],[2023]:[2032]])</f>
        <v>0</v>
      </c>
    </row>
    <row r="57" spans="2:19" ht="27.75" customHeight="1" x14ac:dyDescent="0.25">
      <c r="B57" s="105" t="s">
        <v>3</v>
      </c>
      <c r="D57" s="3"/>
      <c r="E57" s="138"/>
      <c r="F57" s="139"/>
      <c r="G57" s="140">
        <f>SUM(TableM[[#This Row],[Dépenses
AMIDEX]:[Dépenses sur ligne A*Midex des recettes]])</f>
        <v>0</v>
      </c>
      <c r="H57" s="55"/>
      <c r="I57" s="55"/>
      <c r="J57" s="55"/>
      <c r="K57" s="55"/>
      <c r="L57" s="55"/>
      <c r="M57" s="55"/>
      <c r="N57" s="55"/>
      <c r="O57" s="55"/>
      <c r="P57" s="55"/>
      <c r="Q57" s="55"/>
      <c r="R57" s="55"/>
      <c r="S57" s="48">
        <f>SUM(TableM[[#This Row],[2023]:[2032]])</f>
        <v>0</v>
      </c>
    </row>
    <row r="58" spans="2:19" ht="27.75" customHeight="1" x14ac:dyDescent="0.25">
      <c r="B58" s="105" t="s">
        <v>3</v>
      </c>
      <c r="D58" s="3"/>
      <c r="E58" s="138"/>
      <c r="F58" s="139"/>
      <c r="G58" s="140">
        <f>SUM(TableM[[#This Row],[Dépenses
AMIDEX]:[Dépenses sur ligne A*Midex des recettes]])</f>
        <v>0</v>
      </c>
      <c r="H58" s="55"/>
      <c r="I58" s="55"/>
      <c r="J58" s="55"/>
      <c r="K58" s="55"/>
      <c r="L58" s="55"/>
      <c r="M58" s="55"/>
      <c r="N58" s="55"/>
      <c r="O58" s="55"/>
      <c r="P58" s="55"/>
      <c r="Q58" s="55"/>
      <c r="R58" s="55"/>
      <c r="S58" s="48">
        <f>SUM(TableM[[#This Row],[2023]:[2032]])</f>
        <v>0</v>
      </c>
    </row>
    <row r="59" spans="2:19" ht="27.75" customHeight="1" x14ac:dyDescent="0.25">
      <c r="B59" s="105" t="s">
        <v>3</v>
      </c>
      <c r="D59" s="3"/>
      <c r="E59" s="138"/>
      <c r="F59" s="139"/>
      <c r="G59" s="140">
        <f>SUM(TableM[[#This Row],[Dépenses
AMIDEX]:[Dépenses sur ligne A*Midex des recettes]])</f>
        <v>0</v>
      </c>
      <c r="H59" s="55"/>
      <c r="I59" s="55"/>
      <c r="J59" s="55"/>
      <c r="K59" s="55"/>
      <c r="L59" s="55"/>
      <c r="M59" s="55"/>
      <c r="N59" s="55"/>
      <c r="O59" s="55"/>
      <c r="P59" s="55"/>
      <c r="Q59" s="55"/>
      <c r="R59" s="55"/>
      <c r="S59" s="48">
        <f>SUM(TableM[[#This Row],[2023]:[2032]])</f>
        <v>0</v>
      </c>
    </row>
    <row r="60" spans="2:19" ht="27.75" customHeight="1" x14ac:dyDescent="0.25">
      <c r="B60" s="105" t="s">
        <v>3</v>
      </c>
      <c r="D60" s="3"/>
      <c r="E60" s="138"/>
      <c r="F60" s="139"/>
      <c r="G60" s="140">
        <f>SUM(TableM[[#This Row],[Dépenses
AMIDEX]:[Dépenses sur ligne A*Midex des recettes]])</f>
        <v>0</v>
      </c>
      <c r="H60" s="55"/>
      <c r="I60" s="55"/>
      <c r="J60" s="55"/>
      <c r="K60" s="55"/>
      <c r="L60" s="55"/>
      <c r="M60" s="55"/>
      <c r="N60" s="55"/>
      <c r="O60" s="55"/>
      <c r="P60" s="55"/>
      <c r="Q60" s="55"/>
      <c r="R60" s="55"/>
      <c r="S60" s="48">
        <f>SUM(TableM[[#This Row],[2023]:[2032]])</f>
        <v>0</v>
      </c>
    </row>
    <row r="61" spans="2:19" ht="27.75" customHeight="1" x14ac:dyDescent="0.25">
      <c r="B61" s="105" t="s">
        <v>3</v>
      </c>
      <c r="D61" s="3"/>
      <c r="E61" s="138"/>
      <c r="F61" s="139"/>
      <c r="G61" s="140">
        <f>SUM(TableM[[#This Row],[Dépenses
AMIDEX]:[Dépenses sur ligne A*Midex des recettes]])</f>
        <v>0</v>
      </c>
      <c r="H61" s="55"/>
      <c r="I61" s="55"/>
      <c r="J61" s="55"/>
      <c r="K61" s="55"/>
      <c r="L61" s="55"/>
      <c r="M61" s="55"/>
      <c r="N61" s="55"/>
      <c r="O61" s="55"/>
      <c r="P61" s="55"/>
      <c r="Q61" s="55"/>
      <c r="R61" s="55"/>
      <c r="S61" s="48">
        <f>SUM(TableM[[#This Row],[2023]:[2032]])</f>
        <v>0</v>
      </c>
    </row>
    <row r="62" spans="2:19" ht="27.75" customHeight="1" x14ac:dyDescent="0.25">
      <c r="B62" s="105" t="s">
        <v>3</v>
      </c>
      <c r="D62" s="3"/>
      <c r="E62" s="138"/>
      <c r="F62" s="139"/>
      <c r="G62" s="140">
        <f>SUM(TableM[[#This Row],[Dépenses
AMIDEX]:[Dépenses sur ligne A*Midex des recettes]])</f>
        <v>0</v>
      </c>
      <c r="H62" s="55"/>
      <c r="I62" s="55"/>
      <c r="J62" s="55"/>
      <c r="K62" s="55"/>
      <c r="L62" s="55"/>
      <c r="M62" s="55"/>
      <c r="N62" s="55"/>
      <c r="O62" s="55"/>
      <c r="P62" s="55"/>
      <c r="Q62" s="55"/>
      <c r="R62" s="55"/>
      <c r="S62" s="48">
        <f>SUM(TableM[[#This Row],[2023]:[2032]])</f>
        <v>0</v>
      </c>
    </row>
    <row r="63" spans="2:19" ht="27.75" customHeight="1" x14ac:dyDescent="0.25">
      <c r="B63" s="105" t="s">
        <v>3</v>
      </c>
      <c r="D63" s="3"/>
      <c r="E63" s="138"/>
      <c r="F63" s="139"/>
      <c r="G63" s="140">
        <f>SUM(TableM[[#This Row],[Dépenses
AMIDEX]:[Dépenses sur ligne A*Midex des recettes]])</f>
        <v>0</v>
      </c>
      <c r="H63" s="55"/>
      <c r="I63" s="55"/>
      <c r="J63" s="55"/>
      <c r="K63" s="55"/>
      <c r="L63" s="55"/>
      <c r="M63" s="55"/>
      <c r="N63" s="55"/>
      <c r="O63" s="55"/>
      <c r="P63" s="55"/>
      <c r="Q63" s="55"/>
      <c r="R63" s="55"/>
      <c r="S63" s="48">
        <f>SUM(TableM[[#This Row],[2023]:[2032]])</f>
        <v>0</v>
      </c>
    </row>
    <row r="64" spans="2:19" ht="26.45" customHeight="1" x14ac:dyDescent="0.25">
      <c r="B64" s="77"/>
      <c r="C64" s="156" t="s">
        <v>0</v>
      </c>
      <c r="D64" s="77"/>
      <c r="E64" s="141">
        <f>SUM(TableM[Dépenses
AMIDEX])</f>
        <v>0</v>
      </c>
      <c r="F64" s="142">
        <f>SUM(TableM[Dépenses sur ligne A*Midex des recettes])</f>
        <v>0</v>
      </c>
      <c r="G64" s="143">
        <f>SUM(TableM[Montant 
TOTAL])</f>
        <v>0</v>
      </c>
      <c r="H64" s="50"/>
      <c r="I64" s="143">
        <f>SUM(TableM[2023])</f>
        <v>0</v>
      </c>
      <c r="J64" s="143">
        <f>SUM(TableM[2024])</f>
        <v>0</v>
      </c>
      <c r="K64" s="143">
        <f>SUM(TableM[2025])</f>
        <v>0</v>
      </c>
      <c r="L64" s="143">
        <f>SUM(TableM[2026])</f>
        <v>0</v>
      </c>
      <c r="M64" s="143">
        <f>SUM(TableM[2027])</f>
        <v>0</v>
      </c>
      <c r="N64" s="143">
        <f>SUM(TableM[2028])</f>
        <v>0</v>
      </c>
      <c r="O64" s="143">
        <f>SUM(TableM[2029])</f>
        <v>0</v>
      </c>
      <c r="P64" s="143">
        <f>SUM(TableM[2030])</f>
        <v>0</v>
      </c>
      <c r="Q64" s="143">
        <f>SUM(TableM[2031])</f>
        <v>0</v>
      </c>
      <c r="R64" s="143">
        <f>SUM(TableM[2032])</f>
        <v>0</v>
      </c>
      <c r="S64" s="143">
        <f>SUM(TableM[Total])</f>
        <v>0</v>
      </c>
    </row>
  </sheetData>
  <sheetProtection formatCells="0" formatColumns="0" formatRows="0" insertColumns="0" insertRows="0" insertHyperlinks="0" deleteColumns="0" deleteRows="0" sort="0" autoFilter="0" pivotTables="0"/>
  <mergeCells count="24">
    <mergeCell ref="E10:H10"/>
    <mergeCell ref="E11:H11"/>
    <mergeCell ref="M4:O11"/>
    <mergeCell ref="E4:H4"/>
    <mergeCell ref="E5:H5"/>
    <mergeCell ref="E6:H6"/>
    <mergeCell ref="E7:H7"/>
    <mergeCell ref="E8:H8"/>
    <mergeCell ref="C2:S2"/>
    <mergeCell ref="C51:H51"/>
    <mergeCell ref="C37:H37"/>
    <mergeCell ref="C22:H22"/>
    <mergeCell ref="C13:D13"/>
    <mergeCell ref="C14:D14"/>
    <mergeCell ref="C15:D15"/>
    <mergeCell ref="C4:D4"/>
    <mergeCell ref="C5:D5"/>
    <mergeCell ref="C6:D6"/>
    <mergeCell ref="C7:D7"/>
    <mergeCell ref="C8:D8"/>
    <mergeCell ref="C9:D9"/>
    <mergeCell ref="C10:D10"/>
    <mergeCell ref="C11:D11"/>
    <mergeCell ref="E9:H9"/>
  </mergeCells>
  <conditionalFormatting sqref="H18:H20">
    <cfRule type="dataBar" priority="1">
      <dataBar>
        <cfvo type="min"/>
        <cfvo type="max"/>
        <color rgb="FFFFB628"/>
      </dataBar>
      <extLst>
        <ext xmlns:x14="http://schemas.microsoft.com/office/spreadsheetml/2009/9/main" uri="{B025F937-C7B1-47D3-B67F-A62EFF666E3E}">
          <x14:id>{B6AC37DB-6189-4563-93C4-F8BC6FC7CF1C}</x14:id>
        </ext>
      </extLst>
    </cfRule>
  </conditionalFormatting>
  <dataValidations count="4">
    <dataValidation allowBlank="1" showInputMessage="1" showErrorMessage="1" promptTitle="Précision nature de la dépense" prompt="exemples : quantité, durée, bénéficiaire, usage, .... plus de détails" sqref="D39:D49 D53:D63" xr:uid="{00000000-0002-0000-0200-000003000000}"/>
    <dataValidation type="list" allowBlank="1" showInputMessage="1" showErrorMessage="1" promptTitle="Menu déroulant : catégorie" prompt="En cas de difficulé à choisir la catégorie pour une dépense, merci de choisir &quot;Autres dépenses&quot; et donner plus de précisions dans la colonne à droite." sqref="C24:C35" xr:uid="{00000000-0002-0000-0200-000001000000}">
      <formula1>FONCT</formula1>
    </dataValidation>
    <dataValidation type="list" allowBlank="1" showInputMessage="1" showErrorMessage="1" promptTitle="Menu déroulant : catégorie" prompt="En cas de difficulé à choisir la catégorie pour une dépense, merci de choisir &quot;Autres dépenses&quot; et donner plus de précisions dans la colonne à droite." sqref="C39:C49" xr:uid="{00000000-0002-0000-0200-000002000000}">
      <formula1>INVEST</formula1>
    </dataValidation>
    <dataValidation type="list" allowBlank="1" showInputMessage="1" showErrorMessage="1" promptTitle="Menu déroulant : catégorie" prompt="En cas de difficulé à choisir la catégorie pour une dépense, merci de choisir &quot;Autres dépenses&quot; et donner plus de précisions dans la colonne à droite." sqref="C53:C63" xr:uid="{00000000-0002-0000-0200-000000000000}">
      <formula1>MS</formula1>
    </dataValidation>
  </dataValidations>
  <printOptions horizontalCentered="1" verticalCentered="1"/>
  <pageMargins left="0.70866141732283472" right="0.70866141732283472" top="0.74803149606299213" bottom="0.74803149606299213" header="0.31496062992125984" footer="0.31496062992125984"/>
  <pageSetup paperSize="9" scale="58" fitToHeight="0" orientation="landscape" r:id="rId1"/>
  <headerFooter>
    <oddHeader>&amp;L&amp;G&amp;R&amp;G</oddHeader>
    <oddFooter>&amp;C&amp;G&amp;R&amp;12&amp;P/&amp;N</oddFooter>
  </headerFooter>
  <rowBreaks count="1" manualBreakCount="1">
    <brk id="36" min="2" max="18" man="1"/>
  </rowBreaks>
  <ignoredErrors>
    <ignoredError sqref="I18:I20 E19:F19 F20" calculatedColumn="1"/>
  </ignoredErrors>
  <legacyDrawingHF r:id="rId2"/>
  <tableParts count="4">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dataBar" id="{B6AC37DB-6189-4563-93C4-F8BC6FC7CF1C}">
            <x14:dataBar minLength="0" maxLength="100" border="1" negativeBarBorderColorSameAsPositive="0">
              <x14:cfvo type="autoMin"/>
              <x14:cfvo type="autoMax"/>
              <x14:borderColor rgb="FFFFB628"/>
              <x14:negativeFillColor rgb="FFFF0000"/>
              <x14:negativeBorderColor rgb="FFFF0000"/>
              <x14:axisColor rgb="FF000000"/>
            </x14:dataBar>
          </x14:cfRule>
          <xm:sqref>H18:H20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5D15-FDC1-4A99-B6BE-6C817F63B5BF}">
  <sheetPr>
    <tabColor rgb="FF00B0F0"/>
    <pageSetUpPr fitToPage="1"/>
  </sheetPr>
  <dimension ref="B1:S64"/>
  <sheetViews>
    <sheetView showGridLines="0" topLeftCell="A51" zoomScale="115" zoomScaleNormal="115" workbookViewId="0">
      <selection activeCell="C17" sqref="C17"/>
    </sheetView>
  </sheetViews>
  <sheetFormatPr baseColWidth="10" defaultColWidth="19.140625" defaultRowHeight="15" x14ac:dyDescent="0.25"/>
  <cols>
    <col min="1" max="1" width="3.85546875" style="3" customWidth="1"/>
    <col min="2" max="2" width="14" style="3" hidden="1" customWidth="1"/>
    <col min="3" max="3" width="60.5703125" style="3" customWidth="1"/>
    <col min="4" max="7" width="13.28515625" style="2" customWidth="1"/>
    <col min="8" max="8" width="13.28515625" style="3" customWidth="1"/>
    <col min="9" max="9" width="11.42578125" style="3" customWidth="1"/>
    <col min="10" max="10" width="17.85546875" style="3" customWidth="1"/>
    <col min="11" max="11" width="11.42578125" style="3" customWidth="1"/>
    <col min="12" max="17" width="8.7109375" style="3" customWidth="1"/>
    <col min="18" max="19" width="10.28515625" style="3" customWidth="1"/>
    <col min="20" max="20" width="10.5703125" style="3" customWidth="1"/>
    <col min="21" max="16384" width="19.140625" style="3"/>
  </cols>
  <sheetData>
    <row r="1" spans="2:19" s="4" customFormat="1" x14ac:dyDescent="0.25">
      <c r="D1" s="5"/>
      <c r="E1" s="5"/>
      <c r="F1" s="5"/>
      <c r="G1" s="5"/>
    </row>
    <row r="2" spans="2:19" s="4" customFormat="1" ht="26.25" x14ac:dyDescent="0.25">
      <c r="C2" s="192" t="str">
        <f>"Dépenses détaillées des partenaires - "&amp;D4&amp;""</f>
        <v>Dépenses détaillées des partenaires - …</v>
      </c>
      <c r="D2" s="194"/>
      <c r="E2" s="194"/>
      <c r="F2" s="194"/>
      <c r="G2" s="194"/>
      <c r="H2" s="194"/>
      <c r="I2" s="194"/>
      <c r="J2" s="194"/>
    </row>
    <row r="3" spans="2:19" s="17" customFormat="1" ht="15" customHeight="1" x14ac:dyDescent="0.25">
      <c r="F3" s="103"/>
      <c r="J3" s="4"/>
      <c r="K3" s="4"/>
      <c r="L3" s="4"/>
      <c r="M3" s="4"/>
      <c r="N3" s="4"/>
      <c r="O3" s="4"/>
      <c r="P3" s="4"/>
      <c r="Q3" s="4"/>
      <c r="R3" s="4"/>
      <c r="S3" s="4"/>
    </row>
    <row r="4" spans="2:19" s="4" customFormat="1" ht="15" customHeight="1" x14ac:dyDescent="0.25">
      <c r="C4" s="131" t="s">
        <v>7</v>
      </c>
      <c r="D4" s="208" t="s">
        <v>211</v>
      </c>
      <c r="E4" s="201"/>
      <c r="F4" s="201"/>
      <c r="G4" s="201"/>
      <c r="H4" s="201"/>
      <c r="I4" s="201"/>
    </row>
    <row r="5" spans="2:19" s="4" customFormat="1" ht="15" customHeight="1" x14ac:dyDescent="0.25">
      <c r="C5" s="131" t="s">
        <v>191</v>
      </c>
      <c r="D5" s="209">
        <f>SYNTHESE531[[#Totals],[Total]]</f>
        <v>0</v>
      </c>
      <c r="E5" s="209"/>
      <c r="F5" s="209"/>
      <c r="G5" s="201"/>
      <c r="H5" s="201"/>
      <c r="I5" s="201"/>
    </row>
    <row r="6" spans="2:19" ht="15" customHeight="1" x14ac:dyDescent="0.25">
      <c r="B6" s="51"/>
      <c r="G6" s="4"/>
    </row>
    <row r="7" spans="2:19" ht="31.5" customHeight="1" x14ac:dyDescent="0.25">
      <c r="B7" s="51"/>
      <c r="C7" s="115" t="s">
        <v>206</v>
      </c>
      <c r="D7" s="116" t="s">
        <v>244</v>
      </c>
      <c r="E7" s="116" t="s">
        <v>236</v>
      </c>
      <c r="F7" s="116" t="s">
        <v>237</v>
      </c>
      <c r="G7" s="116" t="s">
        <v>238</v>
      </c>
      <c r="H7" s="116" t="s">
        <v>239</v>
      </c>
      <c r="I7" s="118" t="s">
        <v>0</v>
      </c>
      <c r="J7" s="117" t="s">
        <v>119</v>
      </c>
    </row>
    <row r="8" spans="2:19" ht="18" customHeight="1" x14ac:dyDescent="0.25">
      <c r="B8" s="51"/>
      <c r="C8" s="119" t="s">
        <v>190</v>
      </c>
      <c r="D8" s="150">
        <f>TableF234[[#Totals],[Dépenses Partenaire 2]]</f>
        <v>0</v>
      </c>
      <c r="E8" s="150">
        <f>TableF234[[#Totals],[Dépenses Partenaire 22]]</f>
        <v>0</v>
      </c>
      <c r="F8" s="150">
        <f>TableF234[[#Totals],[Dépenses Partenaire 3]]</f>
        <v>0</v>
      </c>
      <c r="G8" s="150">
        <f>TableF234[[#Totals],[Dépenses Partenaire 4]]</f>
        <v>0</v>
      </c>
      <c r="H8" s="150">
        <f>TableF234[[#Totals],[Dépenses Partenaire 5]]</f>
        <v>0</v>
      </c>
      <c r="I8" s="147">
        <f t="shared" ref="I8:I11" si="0">SUM(D8:H8)</f>
        <v>0</v>
      </c>
      <c r="J8" s="120">
        <f>IFERROR(I8/$I$12,0)</f>
        <v>0</v>
      </c>
    </row>
    <row r="9" spans="2:19" ht="18" customHeight="1" x14ac:dyDescent="0.25">
      <c r="B9" s="51"/>
      <c r="C9" s="119" t="s">
        <v>4</v>
      </c>
      <c r="D9" s="150">
        <f>TableI335[[#Totals],[Dépenses Partenaire 1 ]]</f>
        <v>0</v>
      </c>
      <c r="E9" s="150">
        <f>TableI335[[#Totals],[Dépenses Partenaire 2]]</f>
        <v>0</v>
      </c>
      <c r="F9" s="150">
        <f>TableI335[[#Totals],[Dépenses Partenaire 3]]</f>
        <v>0</v>
      </c>
      <c r="G9" s="150">
        <f>TableI335[[#Totals],[Dépenses Partenaire 4]]</f>
        <v>0</v>
      </c>
      <c r="H9" s="150">
        <f>TableI335[[#Totals],[Dépenses Partenaire 5]]</f>
        <v>0</v>
      </c>
      <c r="I9" s="147">
        <f t="shared" si="0"/>
        <v>0</v>
      </c>
      <c r="J9" s="120">
        <f>IFERROR(I9/$I$12,0)</f>
        <v>0</v>
      </c>
    </row>
    <row r="10" spans="2:19" ht="18" customHeight="1" x14ac:dyDescent="0.25">
      <c r="B10" s="51"/>
      <c r="C10" s="119" t="s">
        <v>109</v>
      </c>
      <c r="D10" s="150">
        <f>TableM436[[#Totals],[Dépenses Partenaire 1 ]]</f>
        <v>0</v>
      </c>
      <c r="E10" s="150">
        <f>TableM436[[#Totals],[Dépenses Partenaire 2]]</f>
        <v>0</v>
      </c>
      <c r="F10" s="150">
        <f>TableM436[[#Totals],[Dépenses Partenaire 3]]</f>
        <v>0</v>
      </c>
      <c r="G10" s="150">
        <f>TableM436[[#Totals],[Dépenses Partenaire 4]]</f>
        <v>0</v>
      </c>
      <c r="H10" s="150">
        <f>TableM436[[#Totals],[Dépenses Partenaire 5]]</f>
        <v>0</v>
      </c>
      <c r="I10" s="147">
        <f t="shared" si="0"/>
        <v>0</v>
      </c>
      <c r="J10" s="120">
        <f>IFERROR(I10/$I$12,0)</f>
        <v>0</v>
      </c>
    </row>
    <row r="11" spans="2:19" ht="15" customHeight="1" x14ac:dyDescent="0.25">
      <c r="B11" s="51"/>
      <c r="C11" s="133" t="s">
        <v>189</v>
      </c>
      <c r="D11" s="151">
        <f>TableM4637[[#Totals],[Dépenses Partenaire 1 ]]</f>
        <v>0</v>
      </c>
      <c r="E11" s="151">
        <f>TableM4637[[#Totals],[Dépenses Partenaire 2]]</f>
        <v>0</v>
      </c>
      <c r="F11" s="151">
        <f>TableM4637[[#Totals],[Dépenses Partenaire 3]]</f>
        <v>0</v>
      </c>
      <c r="G11" s="151">
        <f>TableM4637[[#Totals],[Dépenses Partenaire 4]]</f>
        <v>0</v>
      </c>
      <c r="H11" s="151">
        <f>TableM4637[[#Totals],[Dépenses Partenaire 5]]</f>
        <v>0</v>
      </c>
      <c r="I11" s="152">
        <f t="shared" si="0"/>
        <v>0</v>
      </c>
      <c r="J11" s="120">
        <f>IFERROR(I11/$I$12,0)</f>
        <v>0</v>
      </c>
    </row>
    <row r="12" spans="2:19" ht="15" customHeight="1" x14ac:dyDescent="0.25">
      <c r="B12" s="51"/>
      <c r="C12" s="122" t="s">
        <v>243</v>
      </c>
      <c r="D12" s="148">
        <f t="shared" ref="D12:I12" si="1">SUM(D8:D11)</f>
        <v>0</v>
      </c>
      <c r="E12" s="148">
        <f t="shared" si="1"/>
        <v>0</v>
      </c>
      <c r="F12" s="148">
        <f t="shared" si="1"/>
        <v>0</v>
      </c>
      <c r="G12" s="148">
        <f t="shared" si="1"/>
        <v>0</v>
      </c>
      <c r="H12" s="148">
        <f t="shared" si="1"/>
        <v>0</v>
      </c>
      <c r="I12" s="149">
        <f t="shared" si="1"/>
        <v>0</v>
      </c>
      <c r="J12" s="135"/>
    </row>
    <row r="13" spans="2:19" ht="15" customHeight="1" x14ac:dyDescent="0.25">
      <c r="B13" s="51"/>
      <c r="C13" s="122"/>
      <c r="D13" s="122"/>
      <c r="E13" s="122"/>
      <c r="F13" s="122"/>
      <c r="G13" s="122"/>
      <c r="H13" s="122"/>
      <c r="I13" s="122"/>
      <c r="J13" s="122"/>
      <c r="K13" s="122"/>
    </row>
    <row r="14" spans="2:19" ht="16.5" customHeight="1" x14ac:dyDescent="0.35">
      <c r="B14" s="128"/>
      <c r="C14" s="204" t="s">
        <v>9</v>
      </c>
      <c r="D14" s="205"/>
      <c r="E14" s="205"/>
      <c r="F14" s="205"/>
      <c r="G14" s="125"/>
      <c r="H14" s="126"/>
    </row>
    <row r="15" spans="2:19" ht="35.25" customHeight="1" x14ac:dyDescent="0.25">
      <c r="B15" s="127" t="s">
        <v>1</v>
      </c>
      <c r="C15" s="127" t="s">
        <v>240</v>
      </c>
      <c r="D15" s="116" t="s">
        <v>236</v>
      </c>
      <c r="E15" s="116" t="s">
        <v>241</v>
      </c>
      <c r="F15" s="116" t="s">
        <v>237</v>
      </c>
      <c r="G15" s="116" t="s">
        <v>238</v>
      </c>
      <c r="H15" s="116" t="s">
        <v>239</v>
      </c>
      <c r="I15" s="56" t="s">
        <v>0</v>
      </c>
      <c r="J15" s="118" t="s">
        <v>139</v>
      </c>
    </row>
    <row r="16" spans="2:19" ht="23.25" customHeight="1" x14ac:dyDescent="0.25">
      <c r="B16" s="57" t="s">
        <v>2</v>
      </c>
      <c r="D16" s="146"/>
      <c r="E16" s="146"/>
      <c r="F16" s="146"/>
      <c r="G16" s="146"/>
      <c r="H16" s="146"/>
      <c r="I16" s="147">
        <f>SUM(TableF234[[#This Row],[Dépenses Partenaire 2]:[Dépenses Partenaire 5]])</f>
        <v>0</v>
      </c>
      <c r="J16" s="55"/>
    </row>
    <row r="17" spans="2:14" ht="23.25" customHeight="1" x14ac:dyDescent="0.25">
      <c r="B17" s="57" t="s">
        <v>2</v>
      </c>
      <c r="D17" s="146"/>
      <c r="E17" s="146"/>
      <c r="F17" s="146"/>
      <c r="G17" s="146"/>
      <c r="H17" s="146"/>
      <c r="I17" s="147">
        <f>SUM(TableF234[[#This Row],[Dépenses Partenaire 2]:[Dépenses Partenaire 5]])</f>
        <v>0</v>
      </c>
      <c r="J17" s="55"/>
    </row>
    <row r="18" spans="2:14" ht="23.25" customHeight="1" x14ac:dyDescent="0.25">
      <c r="B18" s="57" t="s">
        <v>2</v>
      </c>
      <c r="D18" s="146"/>
      <c r="E18" s="146"/>
      <c r="F18" s="146"/>
      <c r="G18" s="146"/>
      <c r="H18" s="146"/>
      <c r="I18" s="147">
        <f>SUM(TableF234[[#This Row],[Dépenses Partenaire 2]:[Dépenses Partenaire 5]])</f>
        <v>0</v>
      </c>
      <c r="J18" s="55"/>
    </row>
    <row r="19" spans="2:14" ht="23.25" customHeight="1" x14ac:dyDescent="0.25">
      <c r="B19" s="57" t="s">
        <v>2</v>
      </c>
      <c r="D19" s="146"/>
      <c r="E19" s="146"/>
      <c r="F19" s="146"/>
      <c r="G19" s="146"/>
      <c r="H19" s="146"/>
      <c r="I19" s="147">
        <f>SUM(TableF234[[#This Row],[Dépenses Partenaire 2]:[Dépenses Partenaire 5]])</f>
        <v>0</v>
      </c>
      <c r="J19" s="55"/>
    </row>
    <row r="20" spans="2:14" ht="23.25" customHeight="1" x14ac:dyDescent="0.25">
      <c r="B20" s="57" t="s">
        <v>2</v>
      </c>
      <c r="D20" s="146"/>
      <c r="E20" s="146"/>
      <c r="F20" s="146"/>
      <c r="G20" s="146"/>
      <c r="H20" s="146"/>
      <c r="I20" s="147">
        <f>SUM(TableF234[[#This Row],[Dépenses Partenaire 2]:[Dépenses Partenaire 5]])</f>
        <v>0</v>
      </c>
      <c r="J20" s="55"/>
    </row>
    <row r="21" spans="2:14" ht="23.25" customHeight="1" x14ac:dyDescent="0.25">
      <c r="B21" s="57" t="s">
        <v>2</v>
      </c>
      <c r="D21" s="146"/>
      <c r="E21" s="146"/>
      <c r="F21" s="146"/>
      <c r="G21" s="146"/>
      <c r="H21" s="146"/>
      <c r="I21" s="147">
        <f>SUM(TableF234[[#This Row],[Dépenses Partenaire 2]:[Dépenses Partenaire 5]])</f>
        <v>0</v>
      </c>
      <c r="J21" s="55"/>
    </row>
    <row r="22" spans="2:14" ht="23.25" customHeight="1" x14ac:dyDescent="0.25">
      <c r="B22" s="57" t="s">
        <v>2</v>
      </c>
      <c r="D22" s="146"/>
      <c r="E22" s="146"/>
      <c r="F22" s="146"/>
      <c r="G22" s="146"/>
      <c r="H22" s="146"/>
      <c r="I22" s="147">
        <f>SUM(TableF234[[#This Row],[Dépenses Partenaire 2]:[Dépenses Partenaire 5]])</f>
        <v>0</v>
      </c>
      <c r="J22" s="55"/>
    </row>
    <row r="23" spans="2:14" ht="23.25" customHeight="1" x14ac:dyDescent="0.25">
      <c r="B23" s="57" t="s">
        <v>2</v>
      </c>
      <c r="D23" s="146"/>
      <c r="E23" s="146"/>
      <c r="F23" s="146"/>
      <c r="G23" s="146"/>
      <c r="H23" s="146"/>
      <c r="I23" s="147">
        <f>SUM(TableF234[[#This Row],[Dépenses Partenaire 2]:[Dépenses Partenaire 5]])</f>
        <v>0</v>
      </c>
      <c r="J23" s="55"/>
    </row>
    <row r="24" spans="2:14" ht="23.25" customHeight="1" x14ac:dyDescent="0.25">
      <c r="B24" s="57" t="s">
        <v>2</v>
      </c>
      <c r="D24" s="146"/>
      <c r="E24" s="146"/>
      <c r="F24" s="146"/>
      <c r="G24" s="146"/>
      <c r="H24" s="146"/>
      <c r="I24" s="147">
        <f>SUM(TableF234[[#This Row],[Dépenses Partenaire 2]:[Dépenses Partenaire 5]])</f>
        <v>0</v>
      </c>
      <c r="J24" s="55"/>
    </row>
    <row r="25" spans="2:14" ht="23.25" customHeight="1" x14ac:dyDescent="0.25">
      <c r="B25" s="57" t="s">
        <v>2</v>
      </c>
      <c r="D25" s="146"/>
      <c r="E25" s="146"/>
      <c r="F25" s="146"/>
      <c r="G25" s="146"/>
      <c r="H25" s="146"/>
      <c r="I25" s="147">
        <f>SUM(TableF234[[#This Row],[Dépenses Partenaire 2]:[Dépenses Partenaire 5]])</f>
        <v>0</v>
      </c>
      <c r="J25" s="55"/>
    </row>
    <row r="26" spans="2:14" ht="23.25" customHeight="1" x14ac:dyDescent="0.25">
      <c r="B26" s="57" t="s">
        <v>2</v>
      </c>
      <c r="D26" s="146"/>
      <c r="E26" s="146"/>
      <c r="F26" s="146"/>
      <c r="G26" s="146"/>
      <c r="H26" s="146"/>
      <c r="I26" s="147">
        <f>SUM(TableF234[[#This Row],[Dépenses Partenaire 2]:[Dépenses Partenaire 5]])</f>
        <v>0</v>
      </c>
      <c r="J26" s="55"/>
    </row>
    <row r="27" spans="2:14" ht="23.25" customHeight="1" x14ac:dyDescent="0.25">
      <c r="B27" s="57" t="s">
        <v>2</v>
      </c>
      <c r="D27" s="146"/>
      <c r="E27" s="146"/>
      <c r="F27" s="146"/>
      <c r="G27" s="146"/>
      <c r="H27" s="146"/>
      <c r="I27" s="147">
        <f>SUM(TableF234[[#This Row],[Dépenses Partenaire 2]:[Dépenses Partenaire 5]])</f>
        <v>0</v>
      </c>
      <c r="J27" s="55"/>
    </row>
    <row r="28" spans="2:14" ht="26.1" customHeight="1" x14ac:dyDescent="0.25">
      <c r="B28" s="126" t="s">
        <v>0</v>
      </c>
      <c r="C28" s="126"/>
      <c r="D28" s="148">
        <f>SUM(TableF234[Dépenses Partenaire 2])</f>
        <v>0</v>
      </c>
      <c r="E28" s="148">
        <f>SUM(TableF234[Dépenses Partenaire 22])</f>
        <v>0</v>
      </c>
      <c r="F28" s="148">
        <f>SUM(TableF234[Dépenses Partenaire 3])</f>
        <v>0</v>
      </c>
      <c r="G28" s="148">
        <f>SUM(TableF234[Dépenses Partenaire 4])</f>
        <v>0</v>
      </c>
      <c r="H28" s="148">
        <f>SUM(TableF234[Dépenses Partenaire 5])</f>
        <v>0</v>
      </c>
      <c r="I28" s="149">
        <f>SUM(TableF234[Total])</f>
        <v>0</v>
      </c>
      <c r="J28" s="124"/>
    </row>
    <row r="29" spans="2:14" ht="26.1" customHeight="1" x14ac:dyDescent="0.35">
      <c r="B29" s="128"/>
      <c r="C29" s="204" t="s">
        <v>10</v>
      </c>
      <c r="D29" s="205"/>
      <c r="E29" s="205"/>
      <c r="F29" s="205"/>
      <c r="G29" s="125"/>
      <c r="H29" s="126"/>
      <c r="J29" s="37"/>
      <c r="K29" s="37"/>
      <c r="L29" s="37"/>
      <c r="M29" s="37"/>
      <c r="N29" s="37"/>
    </row>
    <row r="30" spans="2:14" ht="39" customHeight="1" x14ac:dyDescent="0.25">
      <c r="B30" s="127" t="s">
        <v>1</v>
      </c>
      <c r="C30" s="127" t="s">
        <v>122</v>
      </c>
      <c r="D30" s="116" t="s">
        <v>235</v>
      </c>
      <c r="E30" s="116" t="s">
        <v>236</v>
      </c>
      <c r="F30" s="116" t="s">
        <v>237</v>
      </c>
      <c r="G30" s="116" t="s">
        <v>238</v>
      </c>
      <c r="H30" s="116" t="s">
        <v>239</v>
      </c>
      <c r="I30" s="56" t="s">
        <v>0</v>
      </c>
      <c r="J30" s="118" t="s">
        <v>139</v>
      </c>
    </row>
    <row r="31" spans="2:14" ht="21" customHeight="1" x14ac:dyDescent="0.25">
      <c r="B31" s="57" t="s">
        <v>4</v>
      </c>
      <c r="D31" s="85"/>
      <c r="E31" s="85"/>
      <c r="F31" s="85"/>
      <c r="G31" s="85"/>
      <c r="H31" s="85"/>
      <c r="I31" s="121">
        <f>SUM(TableI335[[#This Row],[Dépenses Partenaire 1 ]:[Dépenses Partenaire 5]])</f>
        <v>0</v>
      </c>
      <c r="J31" s="55"/>
    </row>
    <row r="32" spans="2:14" ht="21" customHeight="1" x14ac:dyDescent="0.25">
      <c r="B32" s="57" t="s">
        <v>4</v>
      </c>
      <c r="D32" s="85"/>
      <c r="E32" s="85"/>
      <c r="F32" s="85"/>
      <c r="G32" s="85"/>
      <c r="H32" s="85"/>
      <c r="I32" s="121">
        <f>SUM(TableI335[[#This Row],[Dépenses Partenaire 1 ]:[Dépenses Partenaire 5]])</f>
        <v>0</v>
      </c>
      <c r="J32" s="55"/>
    </row>
    <row r="33" spans="2:14" ht="21" customHeight="1" x14ac:dyDescent="0.25">
      <c r="B33" s="57" t="s">
        <v>4</v>
      </c>
      <c r="D33" s="85"/>
      <c r="E33" s="85"/>
      <c r="F33" s="85"/>
      <c r="G33" s="85"/>
      <c r="H33" s="85"/>
      <c r="I33" s="121">
        <f>SUM(TableI335[[#This Row],[Dépenses Partenaire 1 ]:[Dépenses Partenaire 5]])</f>
        <v>0</v>
      </c>
      <c r="J33" s="55"/>
    </row>
    <row r="34" spans="2:14" ht="21" customHeight="1" x14ac:dyDescent="0.25">
      <c r="B34" s="57" t="s">
        <v>4</v>
      </c>
      <c r="D34" s="85"/>
      <c r="E34" s="85"/>
      <c r="F34" s="85"/>
      <c r="G34" s="85"/>
      <c r="H34" s="85"/>
      <c r="I34" s="121">
        <f>SUM(TableI335[[#This Row],[Dépenses Partenaire 1 ]:[Dépenses Partenaire 5]])</f>
        <v>0</v>
      </c>
      <c r="J34" s="55"/>
    </row>
    <row r="35" spans="2:14" ht="21" customHeight="1" x14ac:dyDescent="0.25">
      <c r="B35" s="57" t="s">
        <v>4</v>
      </c>
      <c r="D35" s="85"/>
      <c r="E35" s="85"/>
      <c r="F35" s="85"/>
      <c r="G35" s="85"/>
      <c r="H35" s="85"/>
      <c r="I35" s="121">
        <f>SUM(TableI335[[#This Row],[Dépenses Partenaire 1 ]:[Dépenses Partenaire 5]])</f>
        <v>0</v>
      </c>
      <c r="J35" s="55"/>
    </row>
    <row r="36" spans="2:14" ht="21" customHeight="1" x14ac:dyDescent="0.25">
      <c r="B36" s="57" t="s">
        <v>4</v>
      </c>
      <c r="D36" s="85"/>
      <c r="E36" s="85"/>
      <c r="F36" s="85"/>
      <c r="G36" s="85"/>
      <c r="H36" s="85"/>
      <c r="I36" s="121">
        <f>SUM(TableI335[[#This Row],[Dépenses Partenaire 1 ]:[Dépenses Partenaire 5]])</f>
        <v>0</v>
      </c>
      <c r="J36" s="55"/>
    </row>
    <row r="37" spans="2:14" ht="21" customHeight="1" x14ac:dyDescent="0.25">
      <c r="B37" s="57" t="s">
        <v>4</v>
      </c>
      <c r="D37" s="85"/>
      <c r="E37" s="85"/>
      <c r="F37" s="85"/>
      <c r="G37" s="85"/>
      <c r="H37" s="85"/>
      <c r="I37" s="121">
        <f>SUM(TableI335[[#This Row],[Dépenses Partenaire 1 ]:[Dépenses Partenaire 5]])</f>
        <v>0</v>
      </c>
      <c r="J37" s="55"/>
    </row>
    <row r="38" spans="2:14" ht="21" customHeight="1" x14ac:dyDescent="0.25">
      <c r="B38" s="57" t="s">
        <v>4</v>
      </c>
      <c r="D38" s="85"/>
      <c r="E38" s="85"/>
      <c r="F38" s="85"/>
      <c r="G38" s="85"/>
      <c r="H38" s="85"/>
      <c r="I38" s="121">
        <f>SUM(TableI335[[#This Row],[Dépenses Partenaire 1 ]:[Dépenses Partenaire 5]])</f>
        <v>0</v>
      </c>
      <c r="J38" s="55"/>
    </row>
    <row r="39" spans="2:14" ht="21" customHeight="1" x14ac:dyDescent="0.25">
      <c r="B39" s="57" t="s">
        <v>4</v>
      </c>
      <c r="D39" s="85"/>
      <c r="E39" s="85"/>
      <c r="F39" s="85"/>
      <c r="G39" s="85"/>
      <c r="H39" s="85"/>
      <c r="I39" s="121">
        <f>SUM(TableI335[[#This Row],[Dépenses Partenaire 1 ]:[Dépenses Partenaire 5]])</f>
        <v>0</v>
      </c>
      <c r="J39" s="55"/>
    </row>
    <row r="40" spans="2:14" ht="21" customHeight="1" x14ac:dyDescent="0.25">
      <c r="B40" s="57" t="s">
        <v>4</v>
      </c>
      <c r="D40" s="85"/>
      <c r="E40" s="85"/>
      <c r="F40" s="85"/>
      <c r="G40" s="85"/>
      <c r="H40" s="85"/>
      <c r="I40" s="121">
        <f>SUM(TableI335[[#This Row],[Dépenses Partenaire 1 ]:[Dépenses Partenaire 5]])</f>
        <v>0</v>
      </c>
      <c r="J40" s="55"/>
    </row>
    <row r="41" spans="2:14" ht="21" customHeight="1" x14ac:dyDescent="0.25">
      <c r="B41" s="57" t="s">
        <v>4</v>
      </c>
      <c r="D41" s="85"/>
      <c r="E41" s="85"/>
      <c r="F41" s="85"/>
      <c r="G41" s="85"/>
      <c r="H41" s="85"/>
      <c r="I41" s="121">
        <f>SUM(TableI335[[#This Row],[Dépenses Partenaire 1 ]:[Dépenses Partenaire 5]])</f>
        <v>0</v>
      </c>
      <c r="J41" s="55"/>
    </row>
    <row r="42" spans="2:14" ht="21" customHeight="1" x14ac:dyDescent="0.25">
      <c r="B42" s="57" t="s">
        <v>4</v>
      </c>
      <c r="D42" s="85"/>
      <c r="E42" s="85"/>
      <c r="F42" s="85"/>
      <c r="G42" s="85"/>
      <c r="H42" s="85"/>
      <c r="I42" s="121">
        <f>SUM(TableI335[[#This Row],[Dépenses Partenaire 1 ]:[Dépenses Partenaire 5]])</f>
        <v>0</v>
      </c>
      <c r="J42" s="55"/>
    </row>
    <row r="43" spans="2:14" ht="26.1" customHeight="1" x14ac:dyDescent="0.25">
      <c r="B43" s="126" t="s">
        <v>0</v>
      </c>
      <c r="C43" s="126"/>
      <c r="D43" s="123">
        <f>SUM(TableI335[[Dépenses Partenaire 1 ]])</f>
        <v>0</v>
      </c>
      <c r="E43" s="123">
        <f>SUM(TableI335[Dépenses Partenaire 2])</f>
        <v>0</v>
      </c>
      <c r="F43" s="123">
        <f>SUM(TableI335[Dépenses Partenaire 3])</f>
        <v>0</v>
      </c>
      <c r="G43" s="123">
        <f>SUM(TableI335[Dépenses Partenaire 4])</f>
        <v>0</v>
      </c>
      <c r="H43" s="123">
        <f>SUM(TableI335[Dépenses Partenaire 5])</f>
        <v>0</v>
      </c>
      <c r="I43" s="124">
        <f>SUM(TableI335[Total])</f>
        <v>0</v>
      </c>
      <c r="J43" s="124"/>
    </row>
    <row r="44" spans="2:14" ht="26.1" customHeight="1" x14ac:dyDescent="0.35">
      <c r="B44" s="128"/>
      <c r="C44" s="204" t="s">
        <v>8</v>
      </c>
      <c r="D44" s="205"/>
      <c r="E44" s="205"/>
      <c r="F44" s="205"/>
      <c r="G44" s="125"/>
      <c r="H44" s="126"/>
      <c r="J44" s="37"/>
      <c r="K44" s="37"/>
      <c r="L44" s="37"/>
      <c r="M44" s="37"/>
      <c r="N44" s="37"/>
    </row>
    <row r="45" spans="2:14" ht="35.25" customHeight="1" x14ac:dyDescent="0.25">
      <c r="B45" s="127" t="s">
        <v>1</v>
      </c>
      <c r="C45" s="127" t="s">
        <v>122</v>
      </c>
      <c r="D45" s="116" t="s">
        <v>235</v>
      </c>
      <c r="E45" s="116" t="s">
        <v>236</v>
      </c>
      <c r="F45" s="116" t="s">
        <v>237</v>
      </c>
      <c r="G45" s="116" t="s">
        <v>238</v>
      </c>
      <c r="H45" s="116" t="s">
        <v>239</v>
      </c>
      <c r="I45" s="56" t="s">
        <v>0</v>
      </c>
      <c r="J45" s="118" t="s">
        <v>139</v>
      </c>
    </row>
    <row r="46" spans="2:14" ht="21.75" customHeight="1" x14ac:dyDescent="0.25">
      <c r="B46" s="57" t="s">
        <v>3</v>
      </c>
      <c r="D46" s="146"/>
      <c r="E46" s="146"/>
      <c r="F46" s="146"/>
      <c r="G46" s="146"/>
      <c r="H46" s="146"/>
      <c r="I46" s="147">
        <f>SUM(TableM436[[#This Row],[Dépenses Partenaire 1 ]:[Dépenses Partenaire 5]])</f>
        <v>0</v>
      </c>
      <c r="J46" s="55"/>
    </row>
    <row r="47" spans="2:14" ht="21.75" customHeight="1" x14ac:dyDescent="0.25">
      <c r="B47" s="57" t="s">
        <v>3</v>
      </c>
      <c r="D47" s="146"/>
      <c r="E47" s="146"/>
      <c r="F47" s="146"/>
      <c r="G47" s="146"/>
      <c r="H47" s="146"/>
      <c r="I47" s="147">
        <f>SUM(TableM436[[#This Row],[Dépenses Partenaire 1 ]:[Dépenses Partenaire 5]])</f>
        <v>0</v>
      </c>
      <c r="J47" s="55"/>
    </row>
    <row r="48" spans="2:14" ht="21.75" customHeight="1" x14ac:dyDescent="0.25">
      <c r="B48" s="57" t="s">
        <v>3</v>
      </c>
      <c r="D48" s="146"/>
      <c r="E48" s="146"/>
      <c r="F48" s="146"/>
      <c r="G48" s="146"/>
      <c r="H48" s="146"/>
      <c r="I48" s="147">
        <f>SUM(TableM436[[#This Row],[Dépenses Partenaire 1 ]:[Dépenses Partenaire 5]])</f>
        <v>0</v>
      </c>
      <c r="J48" s="55"/>
    </row>
    <row r="49" spans="2:11" ht="21.75" customHeight="1" x14ac:dyDescent="0.25">
      <c r="B49" s="57" t="s">
        <v>3</v>
      </c>
      <c r="D49" s="146"/>
      <c r="E49" s="146"/>
      <c r="F49" s="146"/>
      <c r="G49" s="146"/>
      <c r="H49" s="146"/>
      <c r="I49" s="147">
        <f>SUM(TableM436[[#This Row],[Dépenses Partenaire 1 ]:[Dépenses Partenaire 5]])</f>
        <v>0</v>
      </c>
      <c r="J49" s="55"/>
    </row>
    <row r="50" spans="2:11" ht="21.75" customHeight="1" x14ac:dyDescent="0.25">
      <c r="B50" s="57" t="s">
        <v>3</v>
      </c>
      <c r="D50" s="146"/>
      <c r="E50" s="146"/>
      <c r="F50" s="146"/>
      <c r="G50" s="146"/>
      <c r="H50" s="146"/>
      <c r="I50" s="147">
        <f>SUM(TableM436[[#This Row],[Dépenses Partenaire 1 ]:[Dépenses Partenaire 5]])</f>
        <v>0</v>
      </c>
      <c r="J50" s="55"/>
    </row>
    <row r="51" spans="2:11" ht="21.75" customHeight="1" x14ac:dyDescent="0.25">
      <c r="B51" s="57" t="s">
        <v>3</v>
      </c>
      <c r="D51" s="146"/>
      <c r="E51" s="146"/>
      <c r="F51" s="146"/>
      <c r="G51" s="146"/>
      <c r="H51" s="146"/>
      <c r="I51" s="147">
        <f>SUM(TableM436[[#This Row],[Dépenses Partenaire 1 ]:[Dépenses Partenaire 5]])</f>
        <v>0</v>
      </c>
      <c r="J51" s="55"/>
    </row>
    <row r="52" spans="2:11" ht="21.75" customHeight="1" x14ac:dyDescent="0.25">
      <c r="B52" s="57" t="s">
        <v>3</v>
      </c>
      <c r="D52" s="146"/>
      <c r="E52" s="146"/>
      <c r="F52" s="146"/>
      <c r="G52" s="146"/>
      <c r="H52" s="146"/>
      <c r="I52" s="147">
        <f>SUM(TableM436[[#This Row],[Dépenses Partenaire 1 ]:[Dépenses Partenaire 5]])</f>
        <v>0</v>
      </c>
      <c r="J52" s="55"/>
    </row>
    <row r="53" spans="2:11" ht="21.75" customHeight="1" x14ac:dyDescent="0.25">
      <c r="B53" s="57" t="s">
        <v>3</v>
      </c>
      <c r="D53" s="146"/>
      <c r="E53" s="146"/>
      <c r="F53" s="146"/>
      <c r="G53" s="146"/>
      <c r="H53" s="146"/>
      <c r="I53" s="147">
        <f>SUM(TableM436[[#This Row],[Dépenses Partenaire 1 ]:[Dépenses Partenaire 5]])</f>
        <v>0</v>
      </c>
      <c r="J53" s="55"/>
    </row>
    <row r="54" spans="2:11" ht="21.75" customHeight="1" x14ac:dyDescent="0.25">
      <c r="B54" s="57" t="s">
        <v>3</v>
      </c>
      <c r="D54" s="146"/>
      <c r="E54" s="146"/>
      <c r="F54" s="146"/>
      <c r="G54" s="146"/>
      <c r="H54" s="146"/>
      <c r="I54" s="147">
        <f>SUM(TableM436[[#This Row],[Dépenses Partenaire 1 ]:[Dépenses Partenaire 5]])</f>
        <v>0</v>
      </c>
      <c r="J54" s="55"/>
    </row>
    <row r="55" spans="2:11" ht="21.75" customHeight="1" x14ac:dyDescent="0.25">
      <c r="B55" s="57" t="s">
        <v>3</v>
      </c>
      <c r="D55" s="146"/>
      <c r="E55" s="146"/>
      <c r="F55" s="146"/>
      <c r="G55" s="146"/>
      <c r="H55" s="146"/>
      <c r="I55" s="147">
        <f>SUM(TableM436[[#This Row],[Dépenses Partenaire 1 ]:[Dépenses Partenaire 5]])</f>
        <v>0</v>
      </c>
      <c r="J55" s="55"/>
    </row>
    <row r="56" spans="2:11" ht="21.75" customHeight="1" x14ac:dyDescent="0.25">
      <c r="B56" s="57" t="s">
        <v>3</v>
      </c>
      <c r="D56" s="146"/>
      <c r="E56" s="146"/>
      <c r="F56" s="146"/>
      <c r="G56" s="146"/>
      <c r="H56" s="146"/>
      <c r="I56" s="147">
        <f>SUM(TableM436[[#This Row],[Dépenses Partenaire 1 ]:[Dépenses Partenaire 5]])</f>
        <v>0</v>
      </c>
      <c r="J56" s="55"/>
    </row>
    <row r="57" spans="2:11" ht="21.75" customHeight="1" x14ac:dyDescent="0.25">
      <c r="B57" s="57" t="s">
        <v>3</v>
      </c>
      <c r="D57" s="146"/>
      <c r="E57" s="146"/>
      <c r="F57" s="146"/>
      <c r="G57" s="146"/>
      <c r="H57" s="146"/>
      <c r="I57" s="147">
        <f>SUM(TableM436[[#This Row],[Dépenses Partenaire 1 ]:[Dépenses Partenaire 5]])</f>
        <v>0</v>
      </c>
      <c r="J57" s="55"/>
    </row>
    <row r="58" spans="2:11" ht="21.75" customHeight="1" x14ac:dyDescent="0.25">
      <c r="B58" s="57"/>
      <c r="D58" s="146"/>
      <c r="E58" s="146"/>
      <c r="F58" s="146"/>
      <c r="G58" s="146"/>
      <c r="H58" s="146"/>
      <c r="I58" s="147">
        <f>SUM(TableM436[[#This Row],[Dépenses Partenaire 1 ]:[Dépenses Partenaire 5]])</f>
        <v>0</v>
      </c>
      <c r="J58" s="55"/>
    </row>
    <row r="59" spans="2:11" ht="19.5" customHeight="1" x14ac:dyDescent="0.25">
      <c r="B59" s="126" t="s">
        <v>0</v>
      </c>
      <c r="C59" s="126"/>
      <c r="D59" s="148">
        <f>SUM(TableM436[[Dépenses Partenaire 1 ]])</f>
        <v>0</v>
      </c>
      <c r="E59" s="148">
        <f>SUM(TableM436[Dépenses Partenaire 2])</f>
        <v>0</v>
      </c>
      <c r="F59" s="148">
        <f>SUM(TableM436[Dépenses Partenaire 3])</f>
        <v>0</v>
      </c>
      <c r="G59" s="148">
        <f>SUM(TableM436[Dépenses Partenaire 4])</f>
        <v>0</v>
      </c>
      <c r="H59" s="148">
        <f>SUM(TableM436[Dépenses Partenaire 5])</f>
        <v>0</v>
      </c>
      <c r="I59" s="149">
        <f>SUM(TableM436[Total])</f>
        <v>0</v>
      </c>
      <c r="J59" s="124"/>
    </row>
    <row r="60" spans="2:11" ht="9.75" customHeight="1" x14ac:dyDescent="0.25">
      <c r="B60" s="126"/>
      <c r="C60" s="126"/>
      <c r="D60" s="126"/>
      <c r="E60" s="3"/>
      <c r="F60" s="3"/>
      <c r="G60" s="3"/>
    </row>
    <row r="61" spans="2:11" ht="21.75" customHeight="1" x14ac:dyDescent="0.35">
      <c r="C61" s="206" t="s">
        <v>189</v>
      </c>
      <c r="D61" s="207"/>
      <c r="E61" s="207"/>
      <c r="F61" s="207"/>
      <c r="G61" s="207"/>
      <c r="H61" s="207"/>
      <c r="I61" s="207"/>
      <c r="J61" s="207"/>
      <c r="K61" s="137"/>
    </row>
    <row r="62" spans="2:11" ht="24.75" customHeight="1" x14ac:dyDescent="0.25">
      <c r="B62" s="127" t="s">
        <v>1</v>
      </c>
      <c r="C62" s="127" t="s">
        <v>122</v>
      </c>
      <c r="D62" s="116" t="s">
        <v>235</v>
      </c>
      <c r="E62" s="116" t="s">
        <v>236</v>
      </c>
      <c r="F62" s="116" t="s">
        <v>237</v>
      </c>
      <c r="G62" s="116" t="s">
        <v>238</v>
      </c>
      <c r="H62" s="116" t="s">
        <v>239</v>
      </c>
      <c r="I62" s="56" t="s">
        <v>0</v>
      </c>
      <c r="J62" s="118" t="s">
        <v>139</v>
      </c>
    </row>
    <row r="63" spans="2:11" ht="26.1" customHeight="1" x14ac:dyDescent="0.25">
      <c r="B63" s="57" t="s">
        <v>189</v>
      </c>
      <c r="C63" s="3" t="s">
        <v>242</v>
      </c>
      <c r="D63" s="146"/>
      <c r="E63" s="146"/>
      <c r="F63" s="146"/>
      <c r="G63" s="146"/>
      <c r="H63" s="146"/>
      <c r="I63" s="147">
        <f>SUM(TableM4637[[Dépenses Partenaire 1 ]:[Dépenses Partenaire 5]])</f>
        <v>0</v>
      </c>
      <c r="J63" s="55"/>
    </row>
    <row r="64" spans="2:11" ht="15" customHeight="1" x14ac:dyDescent="0.25">
      <c r="B64" s="126" t="s">
        <v>0</v>
      </c>
      <c r="C64" s="126"/>
      <c r="D64" s="148">
        <f>SUM(TableM4637[[Dépenses Partenaire 1 ]])</f>
        <v>0</v>
      </c>
      <c r="E64" s="148">
        <f>SUM(TableM4637[Dépenses Partenaire 2])</f>
        <v>0</v>
      </c>
      <c r="F64" s="148">
        <f>SUM(TableM4637[Dépenses Partenaire 3])</f>
        <v>0</v>
      </c>
      <c r="G64" s="148">
        <f>SUM(TableM4637[Dépenses Partenaire 4])</f>
        <v>0</v>
      </c>
      <c r="H64" s="148">
        <f>SUM(TableM4637[Dépenses Partenaire 5])</f>
        <v>0</v>
      </c>
      <c r="I64" s="149">
        <f>TableM4637[Total]</f>
        <v>0</v>
      </c>
      <c r="J64" s="124"/>
    </row>
  </sheetData>
  <sheetProtection formatCells="0" formatColumns="0" sort="0" autoFilter="0" pivotTables="0"/>
  <mergeCells count="7">
    <mergeCell ref="C44:F44"/>
    <mergeCell ref="C61:J61"/>
    <mergeCell ref="D4:I4"/>
    <mergeCell ref="D5:I5"/>
    <mergeCell ref="C2:J2"/>
    <mergeCell ref="C14:F14"/>
    <mergeCell ref="C29:F29"/>
  </mergeCells>
  <conditionalFormatting sqref="J8:J11">
    <cfRule type="dataBar" priority="9">
      <dataBar>
        <cfvo type="min"/>
        <cfvo type="max"/>
        <color rgb="FFFFB628"/>
      </dataBar>
      <extLst>
        <ext xmlns:x14="http://schemas.microsoft.com/office/spreadsheetml/2009/9/main" uri="{B025F937-C7B1-47D3-B67F-A62EFF666E3E}">
          <x14:id>{A87286EE-F3F8-4521-AEEA-B0263810FC15}</x14:id>
        </ext>
      </extLst>
    </cfRule>
  </conditionalFormatting>
  <printOptions horizontalCentered="1" verticalCentered="1"/>
  <pageMargins left="0.70866141732283472" right="0.70866141732283472" top="0.74803149606299213" bottom="0.74803149606299213" header="0.31496062992125984" footer="0.31496062992125984"/>
  <pageSetup paperSize="9" scale="55" fitToHeight="0" orientation="portrait" r:id="rId1"/>
  <headerFooter>
    <oddHeader>&amp;L&amp;G&amp;R&amp;G</oddHeader>
    <oddFooter>&amp;C&amp;G&amp;R&amp;12&amp;P/&amp;N</oddFooter>
  </headerFooter>
  <legacyDrawingHF r:id="rId2"/>
  <tableParts count="5">
    <tablePart r:id="rId3"/>
    <tablePart r:id="rId4"/>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dataBar" id="{A87286EE-F3F8-4521-AEEA-B0263810FC15}">
            <x14:dataBar minLength="0" maxLength="100" border="1" negativeBarBorderColorSameAsPositive="0">
              <x14:cfvo type="autoMin"/>
              <x14:cfvo type="autoMax"/>
              <x14:borderColor rgb="FFFFB628"/>
              <x14:negativeFillColor rgb="FFFF0000"/>
              <x14:negativeBorderColor rgb="FFFF0000"/>
              <x14:axisColor rgb="FF000000"/>
            </x14:dataBar>
          </x14:cfRule>
          <xm:sqref>J8:J11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2:N24"/>
  <sheetViews>
    <sheetView workbookViewId="0">
      <pane ySplit="5" topLeftCell="A6" activePane="bottomLeft" state="frozen"/>
      <selection pane="bottomLeft" activeCell="J11" sqref="J11"/>
    </sheetView>
  </sheetViews>
  <sheetFormatPr baseColWidth="10" defaultRowHeight="15" x14ac:dyDescent="0.25"/>
  <cols>
    <col min="1" max="1" width="17.5703125" customWidth="1"/>
    <col min="2" max="2" width="44.42578125" style="1" customWidth="1"/>
    <col min="3" max="3" width="4.5703125" customWidth="1"/>
    <col min="4" max="4" width="35.42578125" style="1" customWidth="1"/>
    <col min="5" max="5" width="4.5703125" customWidth="1"/>
    <col min="6" max="6" width="33.85546875" style="1" customWidth="1"/>
    <col min="7" max="7" width="4" customWidth="1"/>
    <col min="8" max="8" width="38.85546875" customWidth="1"/>
    <col min="9" max="9" width="3.140625" customWidth="1"/>
    <col min="10" max="10" width="22.85546875" customWidth="1"/>
    <col min="11" max="11" width="2.5703125" customWidth="1"/>
    <col min="12" max="12" width="31.140625" customWidth="1"/>
    <col min="13" max="13" width="3.42578125" customWidth="1"/>
    <col min="14" max="14" width="22.5703125" bestFit="1" customWidth="1"/>
  </cols>
  <sheetData>
    <row r="2" spans="1:14" x14ac:dyDescent="0.25">
      <c r="A2" s="7" t="s">
        <v>21</v>
      </c>
      <c r="B2" s="1" t="s">
        <v>23</v>
      </c>
      <c r="D2" s="1" t="s">
        <v>24</v>
      </c>
      <c r="F2" s="1" t="s">
        <v>25</v>
      </c>
      <c r="H2" s="104" t="s">
        <v>203</v>
      </c>
      <c r="J2" t="s">
        <v>110</v>
      </c>
    </row>
    <row r="3" spans="1:14" x14ac:dyDescent="0.25">
      <c r="A3" s="7" t="s">
        <v>22</v>
      </c>
      <c r="B3" s="1" t="s">
        <v>26</v>
      </c>
      <c r="D3" s="1" t="s">
        <v>27</v>
      </c>
      <c r="F3" s="1" t="s">
        <v>28</v>
      </c>
      <c r="H3" s="104" t="s">
        <v>204</v>
      </c>
      <c r="J3" t="s">
        <v>111</v>
      </c>
      <c r="L3" t="s">
        <v>124</v>
      </c>
      <c r="N3" t="s">
        <v>123</v>
      </c>
    </row>
    <row r="5" spans="1:14" ht="30.75" customHeight="1" x14ac:dyDescent="0.25">
      <c r="B5" s="1" t="s">
        <v>18</v>
      </c>
      <c r="D5" s="1" t="s">
        <v>19</v>
      </c>
      <c r="F5" s="1" t="s">
        <v>20</v>
      </c>
      <c r="H5" s="112" t="s">
        <v>205</v>
      </c>
      <c r="J5" t="s">
        <v>107</v>
      </c>
      <c r="L5" t="s">
        <v>112</v>
      </c>
      <c r="N5" t="s">
        <v>115</v>
      </c>
    </row>
    <row r="6" spans="1:14" ht="25.5" customHeight="1" x14ac:dyDescent="0.25">
      <c r="B6" s="16" t="s">
        <v>74</v>
      </c>
      <c r="D6" s="1" t="s">
        <v>75</v>
      </c>
      <c r="F6" s="1" t="s">
        <v>29</v>
      </c>
      <c r="H6" s="113" t="s">
        <v>221</v>
      </c>
      <c r="J6" t="s">
        <v>140</v>
      </c>
      <c r="L6" t="s">
        <v>113</v>
      </c>
      <c r="N6" t="s">
        <v>116</v>
      </c>
    </row>
    <row r="7" spans="1:14" ht="25.5" customHeight="1" x14ac:dyDescent="0.25">
      <c r="B7" s="16" t="s">
        <v>12</v>
      </c>
      <c r="D7" s="1" t="s">
        <v>106</v>
      </c>
      <c r="F7" s="1" t="s">
        <v>35</v>
      </c>
      <c r="H7" s="113" t="s">
        <v>222</v>
      </c>
      <c r="J7" t="s">
        <v>143</v>
      </c>
      <c r="L7" t="s">
        <v>114</v>
      </c>
      <c r="N7" t="s">
        <v>117</v>
      </c>
    </row>
    <row r="8" spans="1:14" ht="25.5" customHeight="1" x14ac:dyDescent="0.25">
      <c r="B8" s="16" t="s">
        <v>11</v>
      </c>
      <c r="D8" s="1" t="s">
        <v>76</v>
      </c>
      <c r="F8" s="1" t="s">
        <v>30</v>
      </c>
      <c r="H8" s="113" t="s">
        <v>223</v>
      </c>
      <c r="J8" t="s">
        <v>108</v>
      </c>
    </row>
    <row r="9" spans="1:14" ht="25.5" customHeight="1" x14ac:dyDescent="0.25">
      <c r="B9" s="16" t="s">
        <v>17</v>
      </c>
      <c r="D9" s="1" t="s">
        <v>77</v>
      </c>
      <c r="F9" s="1" t="s">
        <v>31</v>
      </c>
      <c r="H9" s="113" t="s">
        <v>202</v>
      </c>
    </row>
    <row r="10" spans="1:14" ht="25.5" customHeight="1" x14ac:dyDescent="0.25">
      <c r="B10" s="16" t="s">
        <v>86</v>
      </c>
      <c r="D10" s="1" t="s">
        <v>78</v>
      </c>
      <c r="F10" s="1" t="s">
        <v>32</v>
      </c>
    </row>
    <row r="11" spans="1:14" ht="25.5" customHeight="1" x14ac:dyDescent="0.25">
      <c r="B11" s="16" t="s">
        <v>16</v>
      </c>
      <c r="D11" s="1" t="s">
        <v>79</v>
      </c>
      <c r="F11" s="1" t="s">
        <v>33</v>
      </c>
    </row>
    <row r="12" spans="1:14" ht="25.5" customHeight="1" x14ac:dyDescent="0.25">
      <c r="B12" s="16" t="s">
        <v>15</v>
      </c>
      <c r="D12" s="1" t="s">
        <v>45</v>
      </c>
      <c r="F12" s="1" t="s">
        <v>34</v>
      </c>
    </row>
    <row r="13" spans="1:14" ht="25.5" customHeight="1" x14ac:dyDescent="0.25">
      <c r="B13" s="16" t="s">
        <v>73</v>
      </c>
      <c r="F13" s="1" t="s">
        <v>41</v>
      </c>
    </row>
    <row r="14" spans="1:14" ht="25.5" customHeight="1" x14ac:dyDescent="0.25">
      <c r="B14" s="16" t="s">
        <v>14</v>
      </c>
      <c r="F14" s="1" t="s">
        <v>40</v>
      </c>
    </row>
    <row r="15" spans="1:14" ht="25.5" customHeight="1" x14ac:dyDescent="0.25">
      <c r="B15" s="16" t="s">
        <v>224</v>
      </c>
      <c r="F15" s="1" t="s">
        <v>36</v>
      </c>
    </row>
    <row r="16" spans="1:14" ht="25.5" customHeight="1" x14ac:dyDescent="0.25">
      <c r="B16" s="16" t="s">
        <v>81</v>
      </c>
      <c r="F16" s="1" t="s">
        <v>37</v>
      </c>
    </row>
    <row r="17" spans="2:6" ht="25.5" customHeight="1" x14ac:dyDescent="0.25">
      <c r="B17" s="16" t="s">
        <v>84</v>
      </c>
      <c r="F17" s="1" t="s">
        <v>38</v>
      </c>
    </row>
    <row r="18" spans="2:6" ht="25.5" customHeight="1" x14ac:dyDescent="0.25">
      <c r="B18" s="16" t="s">
        <v>13</v>
      </c>
      <c r="F18" s="1" t="s">
        <v>39</v>
      </c>
    </row>
    <row r="19" spans="2:6" ht="25.5" customHeight="1" x14ac:dyDescent="0.25">
      <c r="B19" s="16" t="s">
        <v>225</v>
      </c>
      <c r="F19" s="1" t="s">
        <v>42</v>
      </c>
    </row>
    <row r="20" spans="2:6" ht="25.5" customHeight="1" x14ac:dyDescent="0.25">
      <c r="B20" s="16" t="s">
        <v>226</v>
      </c>
      <c r="F20" s="1" t="s">
        <v>43</v>
      </c>
    </row>
    <row r="21" spans="2:6" ht="25.5" customHeight="1" x14ac:dyDescent="0.25">
      <c r="B21" s="16" t="s">
        <v>228</v>
      </c>
      <c r="F21" s="6" t="s">
        <v>46</v>
      </c>
    </row>
    <row r="22" spans="2:6" ht="25.5" customHeight="1" x14ac:dyDescent="0.25">
      <c r="B22" s="16" t="s">
        <v>227</v>
      </c>
    </row>
    <row r="23" spans="2:6" ht="25.5" customHeight="1" x14ac:dyDescent="0.25">
      <c r="B23" s="16" t="s">
        <v>85</v>
      </c>
    </row>
    <row r="24" spans="2:6" ht="25.5" customHeight="1" x14ac:dyDescent="0.25">
      <c r="B24" s="16" t="s">
        <v>44</v>
      </c>
    </row>
  </sheetData>
  <pageMargins left="0.7" right="0.7" top="0.75" bottom="0.75" header="0.3" footer="0.3"/>
  <tableParts count="7">
    <tablePart r:id="rId1"/>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33</vt:i4>
      </vt:variant>
    </vt:vector>
  </HeadingPairs>
  <TitlesOfParts>
    <vt:vector size="39" baseType="lpstr">
      <vt:lpstr>01-Guide de saisie</vt:lpstr>
      <vt:lpstr>02-Catégories de dépenses</vt:lpstr>
      <vt:lpstr>03-Budget global - recettes</vt:lpstr>
      <vt:lpstr>04-Dépenses du projet AMidex</vt:lpstr>
      <vt:lpstr>05-Dépenses partenaires</vt:lpstr>
      <vt:lpstr>Tables</vt:lpstr>
      <vt:lpstr>Catégorie_de_dépenses_en_frais_de_gestion</vt:lpstr>
      <vt:lpstr>'05-Dépenses partenaires'!FG</vt:lpstr>
      <vt:lpstr>FG</vt:lpstr>
      <vt:lpstr>'03-Budget global - recettes'!financement</vt:lpstr>
      <vt:lpstr>'04-Dépenses du projet AMidex'!financement</vt:lpstr>
      <vt:lpstr>'05-Dépenses partenaires'!financement</vt:lpstr>
      <vt:lpstr>financement</vt:lpstr>
      <vt:lpstr>financement_partenaire</vt:lpstr>
      <vt:lpstr>'03-Budget global - recettes'!FONCT</vt:lpstr>
      <vt:lpstr>'04-Dépenses du projet AMidex'!FONCT</vt:lpstr>
      <vt:lpstr>'05-Dépenses partenaires'!FONCT</vt:lpstr>
      <vt:lpstr>FONCT</vt:lpstr>
      <vt:lpstr>'03-Budget global - recettes'!gestion</vt:lpstr>
      <vt:lpstr>'04-Dépenses du projet AMidex'!gestion</vt:lpstr>
      <vt:lpstr>'05-Dépenses partenaires'!gestion</vt:lpstr>
      <vt:lpstr>gestion</vt:lpstr>
      <vt:lpstr>'05-Dépenses partenaires'!gestion2</vt:lpstr>
      <vt:lpstr>gestion2</vt:lpstr>
      <vt:lpstr>'03-Budget global - recettes'!INVEST</vt:lpstr>
      <vt:lpstr>'04-Dépenses du projet AMidex'!INVEST</vt:lpstr>
      <vt:lpstr>'05-Dépenses partenaires'!INVEST</vt:lpstr>
      <vt:lpstr>INVEST</vt:lpstr>
      <vt:lpstr>'03-Budget global - recettes'!MS</vt:lpstr>
      <vt:lpstr>'04-Dépenses du projet AMidex'!MS</vt:lpstr>
      <vt:lpstr>'05-Dépenses partenaires'!MS</vt:lpstr>
      <vt:lpstr>MS</vt:lpstr>
      <vt:lpstr>'03-Budget global - recettes'!nature</vt:lpstr>
      <vt:lpstr>'03-Budget global - recettes'!statut</vt:lpstr>
      <vt:lpstr>'01-Guide de saisie'!Zone_d_impression</vt:lpstr>
      <vt:lpstr>'02-Catégories de dépenses'!Zone_d_impression</vt:lpstr>
      <vt:lpstr>'03-Budget global - recettes'!Zone_d_impression</vt:lpstr>
      <vt:lpstr>'04-Dépenses du projet AMidex'!Zone_d_impression</vt:lpstr>
      <vt:lpstr>'05-Dépenses partenaires'!Zone_d_impression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Fondation A*Midex</dc:creator>
  <cp:lastModifiedBy>COLOMBIE Helene</cp:lastModifiedBy>
  <cp:lastPrinted>2023-04-05T08:29:52Z</cp:lastPrinted>
  <dcterms:created xsi:type="dcterms:W3CDTF">2020-02-05T14:19:19Z</dcterms:created>
  <dcterms:modified xsi:type="dcterms:W3CDTF">2024-04-15T15:31:10Z</dcterms:modified>
</cp:coreProperties>
</file>