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K:\AMIDEX\07_DISPOSITIFS_AAP_IE_F2030\01_AAP_ET_COFINANCEMENTS\05_ATTRACTIVITE\02. AAC_POST-DOC-HANDI\2026\01. CADRAGE\"/>
    </mc:Choice>
  </mc:AlternateContent>
  <xr:revisionPtr revIDLastSave="0" documentId="13_ncr:1_{74D7C327-C7BE-45A4-BFBF-1A1C46A17457}" xr6:coauthVersionLast="47" xr6:coauthVersionMax="47" xr10:uidLastSave="{00000000-0000-0000-0000-000000000000}"/>
  <bookViews>
    <workbookView xWindow="-110" yWindow="-110" windowWidth="19420" windowHeight="11500" firstSheet="1" activeTab="2" xr2:uid="{00000000-000D-0000-FFFF-FFFF00000000}"/>
  </bookViews>
  <sheets>
    <sheet name="FICHE SIGNALETIQUE" sheetId="3" state="hidden" r:id="rId1"/>
    <sheet name="BUDGET AMIDEX" sheetId="4" r:id="rId2"/>
    <sheet name="SYNTHESE" sheetId="6" r:id="rId3"/>
    <sheet name="Feuil1" sheetId="8" state="hidden" r:id="rId4"/>
    <sheet name="MASSE SALARIALE_V1" sheetId="1" state="hidden" r:id="rId5"/>
    <sheet name="Listes" sheetId="5" state="hidden" r:id="rId6"/>
  </sheets>
  <externalReferences>
    <externalReference r:id="rId7"/>
    <externalReference r:id="rId8"/>
  </externalReferences>
  <definedNames>
    <definedName name="FONCT" localSheetId="1">[1]!Catégorie_FONCT[Catégorie de dépenses en fonctionnement]</definedName>
    <definedName name="MS" localSheetId="4">[1]!Catégorie_MS[Catégorie de dépenses en masse salariale]</definedName>
    <definedName name="nature" localSheetId="2">[2]!Naturefin[Nature de financement]</definedName>
    <definedName name="Staff">Personnel[[#All],[Staff]]</definedName>
    <definedName name="statut" localSheetId="2">[2]!StatutRecette[Statut recette]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R26" i="4" l="1"/>
  <c r="T26" i="4"/>
  <c r="U26" i="4"/>
  <c r="V26" i="4"/>
  <c r="W26" i="4"/>
  <c r="X26" i="4"/>
  <c r="Z26" i="4"/>
  <c r="Y5" i="4"/>
  <c r="Y6" i="4"/>
  <c r="Y7" i="4"/>
  <c r="Y8" i="4"/>
  <c r="Y9" i="4"/>
  <c r="Y10" i="4"/>
  <c r="Y11" i="4"/>
  <c r="Y12" i="4"/>
  <c r="Y13" i="4"/>
  <c r="Y14" i="4"/>
  <c r="Y15" i="4"/>
  <c r="Y16" i="4"/>
  <c r="Y17" i="4"/>
  <c r="Y18" i="4"/>
  <c r="Y19" i="4"/>
  <c r="Y20" i="4"/>
  <c r="Y21" i="4"/>
  <c r="Y22" i="4"/>
  <c r="Y23" i="4"/>
  <c r="Y24" i="4"/>
  <c r="Y25" i="4"/>
  <c r="L10" i="4"/>
  <c r="L11" i="4"/>
  <c r="L12" i="4"/>
  <c r="L13" i="4"/>
  <c r="L14" i="4"/>
  <c r="L15" i="4"/>
  <c r="L16" i="4"/>
  <c r="L17" i="4"/>
  <c r="L18" i="4"/>
  <c r="L19" i="4"/>
  <c r="L20" i="4"/>
  <c r="L21" i="4"/>
  <c r="L22" i="4"/>
  <c r="L23" i="4"/>
  <c r="L24" i="4"/>
  <c r="L25" i="4"/>
  <c r="H5" i="4"/>
  <c r="B5" i="6" s="1"/>
  <c r="H6" i="4"/>
  <c r="L6" i="4" s="1"/>
  <c r="H7" i="4"/>
  <c r="L7" i="4" s="1"/>
  <c r="H8" i="4"/>
  <c r="L8" i="4" s="1"/>
  <c r="H9" i="4"/>
  <c r="L9" i="4" s="1"/>
  <c r="H10" i="4"/>
  <c r="H11" i="4"/>
  <c r="H12" i="4"/>
  <c r="H13" i="4"/>
  <c r="H14" i="4"/>
  <c r="H15" i="4"/>
  <c r="H16" i="4"/>
  <c r="H17" i="4"/>
  <c r="H18" i="4"/>
  <c r="H19" i="4"/>
  <c r="H20" i="4"/>
  <c r="H21" i="4"/>
  <c r="H22" i="4"/>
  <c r="H23" i="4"/>
  <c r="H24" i="4"/>
  <c r="H25" i="4"/>
  <c r="B6" i="6"/>
  <c r="P27" i="6"/>
  <c r="Q27" i="6"/>
  <c r="R27" i="6"/>
  <c r="S27" i="6"/>
  <c r="P28" i="6"/>
  <c r="O28" i="6" s="1"/>
  <c r="Q28" i="6"/>
  <c r="R28" i="6"/>
  <c r="S28" i="6"/>
  <c r="P29" i="6"/>
  <c r="Q29" i="6"/>
  <c r="R29" i="6"/>
  <c r="S29" i="6"/>
  <c r="P30" i="6"/>
  <c r="Q30" i="6"/>
  <c r="R30" i="6"/>
  <c r="S30" i="6"/>
  <c r="P31" i="6"/>
  <c r="O31" i="6" s="1"/>
  <c r="Q31" i="6"/>
  <c r="R31" i="6"/>
  <c r="S31" i="6"/>
  <c r="P32" i="6"/>
  <c r="Q32" i="6"/>
  <c r="R32" i="6"/>
  <c r="O32" i="6" s="1"/>
  <c r="S32" i="6"/>
  <c r="P38" i="6"/>
  <c r="O38" i="6" s="1"/>
  <c r="Q38" i="6"/>
  <c r="R38" i="6"/>
  <c r="S38" i="6"/>
  <c r="P39" i="6"/>
  <c r="O39" i="6" s="1"/>
  <c r="Q39" i="6"/>
  <c r="R39" i="6"/>
  <c r="S39" i="6"/>
  <c r="P40" i="6"/>
  <c r="O40" i="6" s="1"/>
  <c r="Q40" i="6"/>
  <c r="R40" i="6"/>
  <c r="S40" i="6"/>
  <c r="P41" i="6"/>
  <c r="Q41" i="6"/>
  <c r="R41" i="6"/>
  <c r="S41" i="6"/>
  <c r="P42" i="6"/>
  <c r="Q42" i="6"/>
  <c r="R42" i="6"/>
  <c r="S42" i="6"/>
  <c r="P43" i="6"/>
  <c r="Q43" i="6"/>
  <c r="R43" i="6"/>
  <c r="O43" i="6" s="1"/>
  <c r="S43" i="6"/>
  <c r="P44" i="6"/>
  <c r="Q44" i="6"/>
  <c r="R44" i="6"/>
  <c r="S44" i="6"/>
  <c r="P45" i="6"/>
  <c r="Q45" i="6"/>
  <c r="R45" i="6"/>
  <c r="S45" i="6"/>
  <c r="O45" i="6" s="1"/>
  <c r="P46" i="6"/>
  <c r="Q46" i="6"/>
  <c r="R46" i="6"/>
  <c r="S46" i="6"/>
  <c r="P47" i="6"/>
  <c r="O47" i="6" s="1"/>
  <c r="Q47" i="6"/>
  <c r="R47" i="6"/>
  <c r="S47" i="6"/>
  <c r="P48" i="6"/>
  <c r="Q48" i="6"/>
  <c r="R48" i="6"/>
  <c r="S48" i="6"/>
  <c r="P7" i="6"/>
  <c r="Q7" i="6"/>
  <c r="R7" i="6"/>
  <c r="S7" i="6"/>
  <c r="P8" i="6"/>
  <c r="Q8" i="6"/>
  <c r="R8" i="6"/>
  <c r="O8" i="6" s="1"/>
  <c r="S8" i="6"/>
  <c r="P9" i="6"/>
  <c r="Q9" i="6"/>
  <c r="R9" i="6"/>
  <c r="S9" i="6"/>
  <c r="P10" i="6"/>
  <c r="O10" i="6" s="1"/>
  <c r="Q10" i="6"/>
  <c r="R10" i="6"/>
  <c r="S10" i="6"/>
  <c r="P11" i="6"/>
  <c r="Q11" i="6"/>
  <c r="R11" i="6"/>
  <c r="S11" i="6"/>
  <c r="P12" i="6"/>
  <c r="O12" i="6" s="1"/>
  <c r="Q12" i="6"/>
  <c r="R12" i="6"/>
  <c r="S12" i="6"/>
  <c r="P13" i="6"/>
  <c r="Q13" i="6"/>
  <c r="R13" i="6"/>
  <c r="S13" i="6"/>
  <c r="P14" i="6"/>
  <c r="Q14" i="6"/>
  <c r="R14" i="6"/>
  <c r="S14" i="6"/>
  <c r="P15" i="6"/>
  <c r="O15" i="6" s="1"/>
  <c r="Q15" i="6"/>
  <c r="R15" i="6"/>
  <c r="S15" i="6"/>
  <c r="P16" i="6"/>
  <c r="Q16" i="6"/>
  <c r="R16" i="6"/>
  <c r="O16" i="6" s="1"/>
  <c r="S16" i="6"/>
  <c r="P17" i="6"/>
  <c r="O17" i="6" s="1"/>
  <c r="Q17" i="6"/>
  <c r="R17" i="6"/>
  <c r="S17" i="6"/>
  <c r="P18" i="6"/>
  <c r="O18" i="6" s="1"/>
  <c r="Q18" i="6"/>
  <c r="R18" i="6"/>
  <c r="S18" i="6"/>
  <c r="P19" i="6"/>
  <c r="Q19" i="6"/>
  <c r="R19" i="6"/>
  <c r="S19" i="6"/>
  <c r="P20" i="6"/>
  <c r="Q20" i="6"/>
  <c r="R20" i="6"/>
  <c r="S20" i="6"/>
  <c r="P21" i="6"/>
  <c r="Q21" i="6"/>
  <c r="R21" i="6"/>
  <c r="S21" i="6"/>
  <c r="M26" i="4"/>
  <c r="N37" i="6" a="1"/>
  <c r="N37" i="6" s="1"/>
  <c r="R37" i="6" s="1"/>
  <c r="N26" i="6" a="1"/>
  <c r="N26" i="6" s="1"/>
  <c r="P26" i="6" s="1"/>
  <c r="S26" i="4"/>
  <c r="N5" i="6" a="1"/>
  <c r="N5" i="6" s="1"/>
  <c r="S5" i="6" s="1"/>
  <c r="A1" i="8" a="1"/>
  <c r="A1" i="8" s="1"/>
  <c r="L5" i="4" l="1"/>
  <c r="O46" i="6"/>
  <c r="O21" i="6"/>
  <c r="O14" i="6"/>
  <c r="O7" i="6"/>
  <c r="O42" i="6"/>
  <c r="O30" i="6"/>
  <c r="O20" i="6"/>
  <c r="O13" i="6"/>
  <c r="O48" i="6"/>
  <c r="O41" i="6"/>
  <c r="O29" i="6"/>
  <c r="O9" i="6"/>
  <c r="O44" i="6"/>
  <c r="O19" i="6"/>
  <c r="O11" i="6"/>
  <c r="O27" i="6"/>
  <c r="S6" i="6"/>
  <c r="S22" i="6" s="1"/>
  <c r="I5" i="6" s="1"/>
  <c r="R6" i="6"/>
  <c r="Q6" i="6"/>
  <c r="P6" i="6"/>
  <c r="O6" i="6" s="1"/>
  <c r="S26" i="6"/>
  <c r="R26" i="6"/>
  <c r="Q26" i="6"/>
  <c r="O26" i="6" s="1"/>
  <c r="P5" i="6"/>
  <c r="S37" i="6"/>
  <c r="P37" i="6"/>
  <c r="R5" i="6"/>
  <c r="Q37" i="6"/>
  <c r="Q5" i="6"/>
  <c r="Q26" i="4"/>
  <c r="O37" i="6" l="1"/>
  <c r="O5" i="6"/>
  <c r="O22" i="6" s="1"/>
  <c r="P22" i="6"/>
  <c r="F5" i="6" s="1"/>
  <c r="S33" i="6"/>
  <c r="I6" i="6" s="1"/>
  <c r="R33" i="6"/>
  <c r="P33" i="6"/>
  <c r="F6" i="6" s="1"/>
  <c r="C5" i="6"/>
  <c r="D5" i="6" s="1"/>
  <c r="E5" i="6"/>
  <c r="J5" i="6"/>
  <c r="K5" i="6"/>
  <c r="L5" i="6"/>
  <c r="C6" i="6"/>
  <c r="E6" i="6"/>
  <c r="J6" i="6"/>
  <c r="K6" i="6"/>
  <c r="L6" i="6"/>
  <c r="B7" i="6"/>
  <c r="B8" i="6" s="1"/>
  <c r="F10" i="6" s="1"/>
  <c r="C7" i="6"/>
  <c r="E7" i="6"/>
  <c r="J7" i="6"/>
  <c r="K7" i="6"/>
  <c r="L7" i="6"/>
  <c r="D6" i="6" l="1"/>
  <c r="D7" i="6"/>
  <c r="E8" i="6"/>
  <c r="H6" i="6"/>
  <c r="C8" i="6"/>
  <c r="F11" i="6" s="1"/>
  <c r="L8" i="6"/>
  <c r="K8" i="6"/>
  <c r="J8" i="6"/>
  <c r="R22" i="6" l="1"/>
  <c r="H5" i="6" s="1"/>
  <c r="AB26" i="4"/>
  <c r="S47" i="3"/>
  <c r="S48" i="3"/>
  <c r="S49" i="3"/>
  <c r="S49" i="6" l="1"/>
  <c r="I7" i="6" s="1"/>
  <c r="I8" i="6" s="1"/>
  <c r="D8" i="6"/>
  <c r="Q33" i="6"/>
  <c r="G6" i="6" s="1"/>
  <c r="S44" i="3"/>
  <c r="S45" i="3"/>
  <c r="S43" i="3"/>
  <c r="S42" i="3"/>
  <c r="Q49" i="3"/>
  <c r="N48" i="3"/>
  <c r="J44" i="3"/>
  <c r="E45" i="3"/>
  <c r="E42" i="3"/>
  <c r="H43" i="3"/>
  <c r="F45" i="3"/>
  <c r="L47" i="3"/>
  <c r="G48" i="3"/>
  <c r="O48" i="3"/>
  <c r="J49" i="3"/>
  <c r="F42" i="3"/>
  <c r="N42" i="3"/>
  <c r="I43" i="3"/>
  <c r="Q43" i="3"/>
  <c r="L44" i="3"/>
  <c r="G45" i="3"/>
  <c r="O45" i="3"/>
  <c r="J46" i="3"/>
  <c r="E47" i="3"/>
  <c r="M47" i="3"/>
  <c r="H48" i="3"/>
  <c r="P48" i="3"/>
  <c r="K49" i="3"/>
  <c r="O43" i="3"/>
  <c r="K47" i="3"/>
  <c r="M42" i="3"/>
  <c r="I46" i="3"/>
  <c r="G42" i="3"/>
  <c r="O42" i="3"/>
  <c r="J43" i="3"/>
  <c r="E44" i="3"/>
  <c r="M44" i="3"/>
  <c r="H45" i="3"/>
  <c r="P45" i="3"/>
  <c r="K46" i="3"/>
  <c r="F47" i="3"/>
  <c r="N47" i="3"/>
  <c r="I48" i="3"/>
  <c r="Q48" i="3"/>
  <c r="L49" i="3"/>
  <c r="G43" i="3"/>
  <c r="F48" i="3"/>
  <c r="N45" i="3"/>
  <c r="H42" i="3"/>
  <c r="P42" i="3"/>
  <c r="K43" i="3"/>
  <c r="F44" i="3"/>
  <c r="N44" i="3"/>
  <c r="I45" i="3"/>
  <c r="Q45" i="3"/>
  <c r="L46" i="3"/>
  <c r="G47" i="3"/>
  <c r="O47" i="3"/>
  <c r="J48" i="3"/>
  <c r="E49" i="3"/>
  <c r="M49" i="3"/>
  <c r="L42" i="3"/>
  <c r="P46" i="3"/>
  <c r="Q46" i="3"/>
  <c r="I42" i="3"/>
  <c r="Q42" i="3"/>
  <c r="L43" i="3"/>
  <c r="G44" i="3"/>
  <c r="O44" i="3"/>
  <c r="J45" i="3"/>
  <c r="E46" i="3"/>
  <c r="M46" i="3"/>
  <c r="H47" i="3"/>
  <c r="P47" i="3"/>
  <c r="K48" i="3"/>
  <c r="F49" i="3"/>
  <c r="N49" i="3"/>
  <c r="M45" i="3"/>
  <c r="K44" i="3"/>
  <c r="J42" i="3"/>
  <c r="E43" i="3"/>
  <c r="M43" i="3"/>
  <c r="H44" i="3"/>
  <c r="P44" i="3"/>
  <c r="K45" i="3"/>
  <c r="F46" i="3"/>
  <c r="N46" i="3"/>
  <c r="I47" i="3"/>
  <c r="Q47" i="3"/>
  <c r="L48" i="3"/>
  <c r="G49" i="3"/>
  <c r="O49" i="3"/>
  <c r="H46" i="3"/>
  <c r="P43" i="3"/>
  <c r="K42" i="3"/>
  <c r="F43" i="3"/>
  <c r="N43" i="3"/>
  <c r="I44" i="3"/>
  <c r="Q44" i="3"/>
  <c r="L45" i="3"/>
  <c r="G46" i="3"/>
  <c r="O46" i="3"/>
  <c r="J47" i="3"/>
  <c r="E48" i="3"/>
  <c r="M48" i="3"/>
  <c r="H49" i="3"/>
  <c r="P49" i="3"/>
  <c r="I49" i="3"/>
  <c r="AJ76" i="1"/>
  <c r="AI76" i="1"/>
  <c r="H76" i="1"/>
  <c r="AJ70" i="1"/>
  <c r="AI70" i="1"/>
  <c r="H70" i="1"/>
  <c r="AJ90" i="1"/>
  <c r="AI90" i="1"/>
  <c r="H90" i="1"/>
  <c r="AJ89" i="1"/>
  <c r="AI89" i="1"/>
  <c r="H89" i="1"/>
  <c r="AJ88" i="1"/>
  <c r="AI88" i="1"/>
  <c r="H88" i="1"/>
  <c r="AJ87" i="1"/>
  <c r="AI87" i="1"/>
  <c r="H87" i="1"/>
  <c r="AJ86" i="1"/>
  <c r="AI86" i="1"/>
  <c r="H86" i="1"/>
  <c r="AJ85" i="1"/>
  <c r="AI85" i="1"/>
  <c r="H85" i="1"/>
  <c r="AJ84" i="1"/>
  <c r="AI84" i="1"/>
  <c r="H84" i="1"/>
  <c r="AJ83" i="1"/>
  <c r="AI83" i="1"/>
  <c r="H83" i="1"/>
  <c r="AJ82" i="1"/>
  <c r="AI82" i="1"/>
  <c r="H82" i="1"/>
  <c r="AJ81" i="1"/>
  <c r="AI81" i="1"/>
  <c r="H81" i="1"/>
  <c r="AJ80" i="1"/>
  <c r="AI80" i="1"/>
  <c r="H80" i="1"/>
  <c r="AJ79" i="1"/>
  <c r="AI79" i="1"/>
  <c r="H79" i="1"/>
  <c r="AJ78" i="1"/>
  <c r="AI78" i="1"/>
  <c r="H78" i="1"/>
  <c r="AJ77" i="1"/>
  <c r="AI77" i="1"/>
  <c r="H77" i="1"/>
  <c r="AJ75" i="1"/>
  <c r="AI75" i="1"/>
  <c r="H75" i="1"/>
  <c r="AJ74" i="1"/>
  <c r="AI74" i="1"/>
  <c r="H74" i="1"/>
  <c r="AJ73" i="1"/>
  <c r="AI73" i="1"/>
  <c r="H73" i="1"/>
  <c r="AJ72" i="1"/>
  <c r="AI72" i="1"/>
  <c r="H72" i="1"/>
  <c r="AJ71" i="1"/>
  <c r="AI71" i="1"/>
  <c r="H71" i="1"/>
  <c r="AO28" i="1"/>
  <c r="AN28" i="1"/>
  <c r="M28" i="1"/>
  <c r="AO32" i="1"/>
  <c r="AN32" i="1"/>
  <c r="M32" i="1"/>
  <c r="AO42" i="1"/>
  <c r="AN42" i="1"/>
  <c r="M42" i="1"/>
  <c r="AO41" i="1"/>
  <c r="AN41" i="1"/>
  <c r="M41" i="1"/>
  <c r="AO40" i="1"/>
  <c r="AN40" i="1"/>
  <c r="M40" i="1"/>
  <c r="AO39" i="1"/>
  <c r="AN39" i="1"/>
  <c r="M39" i="1"/>
  <c r="AO38" i="1"/>
  <c r="AN38" i="1"/>
  <c r="M38" i="1"/>
  <c r="AO37" i="1"/>
  <c r="AN37" i="1"/>
  <c r="M37" i="1"/>
  <c r="AO36" i="1"/>
  <c r="AN36" i="1"/>
  <c r="M36" i="1"/>
  <c r="AO35" i="1"/>
  <c r="AN35" i="1"/>
  <c r="M35" i="1"/>
  <c r="AO34" i="1"/>
  <c r="AN34" i="1"/>
  <c r="M34" i="1"/>
  <c r="AO33" i="1"/>
  <c r="AN33" i="1"/>
  <c r="M33" i="1"/>
  <c r="AO31" i="1"/>
  <c r="AN31" i="1"/>
  <c r="M31" i="1"/>
  <c r="AO30" i="1"/>
  <c r="AN30" i="1"/>
  <c r="M30" i="1"/>
  <c r="AO29" i="1"/>
  <c r="AN29" i="1"/>
  <c r="M29" i="1"/>
  <c r="AK85" i="1" a="1"/>
  <c r="AK52" i="1" a="1"/>
  <c r="AK72" i="1" a="1"/>
  <c r="AK64" i="1" a="1"/>
  <c r="AK69" i="1" a="1"/>
  <c r="AK71" i="1" a="1"/>
  <c r="AP25" i="1" a="1"/>
  <c r="AP28" i="1" a="1"/>
  <c r="AK54" i="1" a="1"/>
  <c r="AK80" i="1" a="1"/>
  <c r="AP17" i="1" a="1"/>
  <c r="AK79" i="1" a="1"/>
  <c r="AK58" i="1" a="1"/>
  <c r="AK74" i="1" a="1"/>
  <c r="AP19" i="1" a="1"/>
  <c r="AK83" i="1" a="1"/>
  <c r="AK68" i="1" a="1"/>
  <c r="AK65" i="1" a="1"/>
  <c r="AK70" i="1" a="1"/>
  <c r="AP22" i="1" a="1"/>
  <c r="AK78" i="1" a="1"/>
  <c r="AK86" i="1" a="1"/>
  <c r="AK89" i="1" a="1"/>
  <c r="AP29" i="1" a="1"/>
  <c r="AK66" i="1" a="1"/>
  <c r="AK88" i="1" a="1"/>
  <c r="AK63" i="1" a="1"/>
  <c r="AK77" i="1" a="1"/>
  <c r="AP18" i="1" a="1"/>
  <c r="AP40" i="1" a="1"/>
  <c r="AK57" i="1" a="1"/>
  <c r="AK90" i="1" a="1"/>
  <c r="AP31" i="1" a="1"/>
  <c r="AK76" i="1" a="1"/>
  <c r="AK59" i="1" a="1"/>
  <c r="AP32" i="1" a="1"/>
  <c r="AP20" i="1" a="1"/>
  <c r="AP30" i="1" a="1"/>
  <c r="AP27" i="1" a="1"/>
  <c r="AK81" i="1" a="1"/>
  <c r="AK56" i="1" a="1"/>
  <c r="AK67" i="1" a="1"/>
  <c r="AP35" i="1" a="1"/>
  <c r="AK53" i="1" a="1"/>
  <c r="AK75" i="1" a="1"/>
  <c r="AP36" i="1" a="1"/>
  <c r="AP34" i="1" a="1"/>
  <c r="AP21" i="1" a="1"/>
  <c r="AK84" i="1" a="1"/>
  <c r="AP33" i="1" a="1"/>
  <c r="AK61" i="1" a="1"/>
  <c r="AP38" i="1" a="1"/>
  <c r="AK62" i="1" a="1"/>
  <c r="AP24" i="1" a="1"/>
  <c r="AP23" i="1" a="1"/>
  <c r="AK82" i="1" a="1"/>
  <c r="AP39" i="1" a="1"/>
  <c r="AP37" i="1" a="1"/>
  <c r="AP26" i="1" a="1"/>
  <c r="AK87" i="1" a="1"/>
  <c r="AP42" i="1" a="1"/>
  <c r="AK55" i="1" a="1"/>
  <c r="AP41" i="1" a="1"/>
  <c r="AK60" i="1" a="1"/>
  <c r="AK73" i="1" a="1"/>
  <c r="AK68" i="1" l="1"/>
  <c r="AP29" i="1"/>
  <c r="AK66" i="1"/>
  <c r="AP24" i="1"/>
  <c r="AK73" i="1"/>
  <c r="AK80" i="1"/>
  <c r="AK83" i="1"/>
  <c r="AK89" i="1"/>
  <c r="AK76" i="1"/>
  <c r="AK62" i="1"/>
  <c r="AK60" i="1"/>
  <c r="AK54" i="1"/>
  <c r="AP18" i="1"/>
  <c r="AP31" i="1"/>
  <c r="AP35" i="1"/>
  <c r="AP38" i="1"/>
  <c r="AP41" i="1"/>
  <c r="AP28" i="1"/>
  <c r="AK77" i="1"/>
  <c r="AK86" i="1"/>
  <c r="AK67" i="1"/>
  <c r="AK61" i="1"/>
  <c r="AK55" i="1"/>
  <c r="AP25" i="1"/>
  <c r="AP19" i="1"/>
  <c r="AK90" i="1"/>
  <c r="AK56" i="1"/>
  <c r="AP33" i="1"/>
  <c r="AP42" i="1"/>
  <c r="AK71" i="1"/>
  <c r="AK74" i="1"/>
  <c r="AK78" i="1"/>
  <c r="AK81" i="1"/>
  <c r="AK84" i="1"/>
  <c r="AK87" i="1"/>
  <c r="AK69" i="1"/>
  <c r="AK63" i="1"/>
  <c r="AK57" i="1"/>
  <c r="AP27" i="1"/>
  <c r="AP21" i="1"/>
  <c r="AP26" i="1"/>
  <c r="AK64" i="1"/>
  <c r="AK58" i="1"/>
  <c r="AP22" i="1"/>
  <c r="AP30" i="1"/>
  <c r="AP34" i="1"/>
  <c r="AP37" i="1"/>
  <c r="AK72" i="1"/>
  <c r="AK79" i="1"/>
  <c r="AK70" i="1"/>
  <c r="AP20" i="1"/>
  <c r="AP36" i="1"/>
  <c r="AP39" i="1"/>
  <c r="AK52" i="1"/>
  <c r="AP17" i="1"/>
  <c r="AP40" i="1"/>
  <c r="AP32" i="1"/>
  <c r="AK75" i="1"/>
  <c r="AK82" i="1"/>
  <c r="AK85" i="1"/>
  <c r="AK88" i="1"/>
  <c r="AK65" i="1"/>
  <c r="AK59" i="1"/>
  <c r="AK53" i="1"/>
  <c r="AP23" i="1"/>
  <c r="Y26" i="4"/>
  <c r="I54" i="3"/>
  <c r="Q54" i="3"/>
  <c r="L54" i="3"/>
  <c r="M54" i="3"/>
  <c r="J54" i="3"/>
  <c r="K54" i="3"/>
  <c r="R47" i="3"/>
  <c r="T47" i="3" s="1"/>
  <c r="F54" i="3"/>
  <c r="N54" i="3"/>
  <c r="G54" i="3"/>
  <c r="O54" i="3"/>
  <c r="R48" i="3"/>
  <c r="T48" i="3" s="1"/>
  <c r="R46" i="3"/>
  <c r="H54" i="3"/>
  <c r="P54" i="3"/>
  <c r="R49" i="3"/>
  <c r="T49" i="3" s="1"/>
  <c r="E54" i="3"/>
  <c r="F36" i="3"/>
  <c r="N36" i="3"/>
  <c r="J37" i="3"/>
  <c r="F38" i="3"/>
  <c r="N38" i="3"/>
  <c r="J39" i="3"/>
  <c r="F40" i="3"/>
  <c r="N40" i="3"/>
  <c r="J41" i="3"/>
  <c r="F35" i="3"/>
  <c r="N35" i="3"/>
  <c r="E39" i="3"/>
  <c r="I37" i="3"/>
  <c r="M40" i="3"/>
  <c r="G36" i="3"/>
  <c r="O36" i="3"/>
  <c r="K37" i="3"/>
  <c r="G38" i="3"/>
  <c r="O38" i="3"/>
  <c r="K39" i="3"/>
  <c r="G40" i="3"/>
  <c r="O40" i="3"/>
  <c r="K41" i="3"/>
  <c r="G35" i="3"/>
  <c r="O35" i="3"/>
  <c r="E40" i="3"/>
  <c r="M38" i="3"/>
  <c r="Q41" i="3"/>
  <c r="H36" i="3"/>
  <c r="P36" i="3"/>
  <c r="L37" i="3"/>
  <c r="H38" i="3"/>
  <c r="P38" i="3"/>
  <c r="L39" i="3"/>
  <c r="H40" i="3"/>
  <c r="P40" i="3"/>
  <c r="L41" i="3"/>
  <c r="H35" i="3"/>
  <c r="P35" i="3"/>
  <c r="E41" i="3"/>
  <c r="Q37" i="3"/>
  <c r="M35" i="3"/>
  <c r="I36" i="3"/>
  <c r="Q36" i="3"/>
  <c r="M37" i="3"/>
  <c r="I38" i="3"/>
  <c r="Q38" i="3"/>
  <c r="M39" i="3"/>
  <c r="I40" i="3"/>
  <c r="Q40" i="3"/>
  <c r="M41" i="3"/>
  <c r="I35" i="3"/>
  <c r="Q35" i="3"/>
  <c r="M36" i="3"/>
  <c r="I41" i="3"/>
  <c r="J36" i="3"/>
  <c r="F37" i="3"/>
  <c r="N37" i="3"/>
  <c r="J38" i="3"/>
  <c r="F39" i="3"/>
  <c r="N39" i="3"/>
  <c r="J40" i="3"/>
  <c r="F41" i="3"/>
  <c r="N41" i="3"/>
  <c r="J35" i="3"/>
  <c r="E35" i="3"/>
  <c r="Q39" i="3"/>
  <c r="E38" i="3"/>
  <c r="K36" i="3"/>
  <c r="G37" i="3"/>
  <c r="O37" i="3"/>
  <c r="K38" i="3"/>
  <c r="G39" i="3"/>
  <c r="O39" i="3"/>
  <c r="K40" i="3"/>
  <c r="G41" i="3"/>
  <c r="O41" i="3"/>
  <c r="K35" i="3"/>
  <c r="E36" i="3"/>
  <c r="I39" i="3"/>
  <c r="L36" i="3"/>
  <c r="H37" i="3"/>
  <c r="P37" i="3"/>
  <c r="L38" i="3"/>
  <c r="H39" i="3"/>
  <c r="P39" i="3"/>
  <c r="L40" i="3"/>
  <c r="H41" i="3"/>
  <c r="P41" i="3"/>
  <c r="L35" i="3"/>
  <c r="E37" i="3"/>
  <c r="R54" i="3" l="1"/>
  <c r="R37" i="3"/>
  <c r="J52" i="3"/>
  <c r="O52" i="3"/>
  <c r="L52" i="3"/>
  <c r="Q52" i="3"/>
  <c r="I52" i="3"/>
  <c r="E52" i="3"/>
  <c r="M52" i="3"/>
  <c r="K52" i="3"/>
  <c r="N52" i="3"/>
  <c r="F52" i="3"/>
  <c r="P52" i="3"/>
  <c r="H52" i="3"/>
  <c r="G52" i="3"/>
  <c r="R38" i="3"/>
  <c r="R35" i="3"/>
  <c r="R36" i="3"/>
  <c r="R39" i="3"/>
  <c r="R40" i="3"/>
  <c r="R41" i="3"/>
  <c r="F52" i="5"/>
  <c r="F51" i="5"/>
  <c r="F50" i="5"/>
  <c r="F49" i="5"/>
  <c r="F48" i="5"/>
  <c r="F47" i="5"/>
  <c r="F46" i="5"/>
  <c r="F45" i="5"/>
  <c r="F44" i="5"/>
  <c r="F43" i="5"/>
  <c r="F42" i="5"/>
  <c r="F41" i="5"/>
  <c r="F40" i="5"/>
  <c r="F39" i="5"/>
  <c r="F38" i="5"/>
  <c r="F37" i="5"/>
  <c r="S38" i="3"/>
  <c r="I50" i="1"/>
  <c r="J50" i="1"/>
  <c r="K50" i="1"/>
  <c r="L50" i="1"/>
  <c r="M50" i="1"/>
  <c r="N50" i="1"/>
  <c r="O50" i="1"/>
  <c r="P50" i="1"/>
  <c r="Q50" i="1"/>
  <c r="R50" i="1"/>
  <c r="S50" i="1"/>
  <c r="T50" i="1"/>
  <c r="U50" i="1"/>
  <c r="V50" i="1"/>
  <c r="W50" i="1"/>
  <c r="X50" i="1"/>
  <c r="Y50" i="1"/>
  <c r="Z50" i="1"/>
  <c r="AA50" i="1"/>
  <c r="AB50" i="1"/>
  <c r="AC50" i="1"/>
  <c r="AD50" i="1"/>
  <c r="AE50" i="1"/>
  <c r="AF50" i="1"/>
  <c r="AG50" i="1"/>
  <c r="AH50" i="1"/>
  <c r="N15" i="1"/>
  <c r="O15" i="1"/>
  <c r="P15" i="1"/>
  <c r="Q15" i="1"/>
  <c r="R15" i="1"/>
  <c r="S15" i="1"/>
  <c r="T15" i="1"/>
  <c r="U15" i="1"/>
  <c r="V15" i="1"/>
  <c r="W15" i="1"/>
  <c r="X15" i="1"/>
  <c r="Y15" i="1"/>
  <c r="Z15" i="1"/>
  <c r="AA15" i="1"/>
  <c r="AB15" i="1"/>
  <c r="AC15" i="1"/>
  <c r="AD15" i="1"/>
  <c r="AE15" i="1"/>
  <c r="AF15" i="1"/>
  <c r="AG15" i="1"/>
  <c r="AH15" i="1"/>
  <c r="AI15" i="1"/>
  <c r="AJ15" i="1"/>
  <c r="AK15" i="1"/>
  <c r="AL15" i="1"/>
  <c r="AM15" i="1"/>
  <c r="AI53" i="1"/>
  <c r="AJ53" i="1"/>
  <c r="AI54" i="1"/>
  <c r="AJ54" i="1"/>
  <c r="AI55" i="1"/>
  <c r="AJ55" i="1"/>
  <c r="AI56" i="1"/>
  <c r="AJ56" i="1"/>
  <c r="AI57" i="1"/>
  <c r="AJ57" i="1"/>
  <c r="AI58" i="1"/>
  <c r="AJ58" i="1"/>
  <c r="AI59" i="1"/>
  <c r="AJ59" i="1"/>
  <c r="AI60" i="1"/>
  <c r="AJ60" i="1"/>
  <c r="AI61" i="1"/>
  <c r="AJ61" i="1"/>
  <c r="AI62" i="1"/>
  <c r="AJ62" i="1"/>
  <c r="AI63" i="1"/>
  <c r="AJ63" i="1"/>
  <c r="AI64" i="1"/>
  <c r="AJ64" i="1"/>
  <c r="AI65" i="1"/>
  <c r="AJ65" i="1"/>
  <c r="AI66" i="1"/>
  <c r="AJ66" i="1"/>
  <c r="AI67" i="1"/>
  <c r="AJ67" i="1"/>
  <c r="AI68" i="1"/>
  <c r="AJ68" i="1"/>
  <c r="AI69" i="1"/>
  <c r="AJ69" i="1"/>
  <c r="AJ52" i="1"/>
  <c r="AI52" i="1"/>
  <c r="AN18" i="1"/>
  <c r="AO18" i="1"/>
  <c r="AN19" i="1"/>
  <c r="AO19" i="1"/>
  <c r="AN20" i="1"/>
  <c r="AO20" i="1"/>
  <c r="AN21" i="1"/>
  <c r="AO21" i="1"/>
  <c r="AN22" i="1"/>
  <c r="AO22" i="1"/>
  <c r="AN23" i="1"/>
  <c r="AO23" i="1"/>
  <c r="AN24" i="1"/>
  <c r="AO24" i="1"/>
  <c r="AN25" i="1"/>
  <c r="AO25" i="1"/>
  <c r="AN26" i="1"/>
  <c r="AO26" i="1"/>
  <c r="AN27" i="1"/>
  <c r="AO27" i="1"/>
  <c r="AO17" i="1"/>
  <c r="AN17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S41" i="3" l="1"/>
  <c r="T41" i="3" s="1"/>
  <c r="S40" i="3"/>
  <c r="T40" i="3" s="1"/>
  <c r="S39" i="3"/>
  <c r="T39" i="3" s="1"/>
  <c r="S36" i="3"/>
  <c r="T36" i="3" s="1"/>
  <c r="T38" i="3"/>
  <c r="S35" i="3"/>
  <c r="T35" i="3" s="1"/>
  <c r="S46" i="3"/>
  <c r="M53" i="3"/>
  <c r="M55" i="3" s="1"/>
  <c r="F53" i="3"/>
  <c r="F55" i="3" s="1"/>
  <c r="O53" i="3"/>
  <c r="O55" i="3" s="1"/>
  <c r="S53" i="3"/>
  <c r="R44" i="3"/>
  <c r="T44" i="3" s="1"/>
  <c r="L53" i="3"/>
  <c r="L55" i="3" s="1"/>
  <c r="N53" i="3"/>
  <c r="N55" i="3" s="1"/>
  <c r="G53" i="3"/>
  <c r="G55" i="3" s="1"/>
  <c r="I53" i="3"/>
  <c r="I55" i="3" s="1"/>
  <c r="R43" i="3"/>
  <c r="T43" i="3" s="1"/>
  <c r="Q53" i="3"/>
  <c r="Q55" i="3" s="1"/>
  <c r="K53" i="3"/>
  <c r="K55" i="3" s="1"/>
  <c r="E53" i="3"/>
  <c r="E55" i="3" s="1"/>
  <c r="R42" i="3"/>
  <c r="H53" i="3"/>
  <c r="H55" i="3" s="1"/>
  <c r="J53" i="3"/>
  <c r="J55" i="3" s="1"/>
  <c r="P53" i="3"/>
  <c r="P55" i="3" s="1"/>
  <c r="R45" i="3"/>
  <c r="T45" i="3" s="1"/>
  <c r="S37" i="3"/>
  <c r="R52" i="3"/>
  <c r="AI50" i="1"/>
  <c r="AJ50" i="1"/>
  <c r="H50" i="1"/>
  <c r="AN15" i="1"/>
  <c r="AO15" i="1"/>
  <c r="M18" i="1"/>
  <c r="M19" i="1"/>
  <c r="M20" i="1"/>
  <c r="M21" i="1"/>
  <c r="M22" i="1"/>
  <c r="M23" i="1"/>
  <c r="M24" i="1"/>
  <c r="M25" i="1"/>
  <c r="M26" i="1"/>
  <c r="M27" i="1"/>
  <c r="M17" i="1"/>
  <c r="S52" i="3" l="1"/>
  <c r="T52" i="3" s="1"/>
  <c r="S54" i="3"/>
  <c r="T54" i="3" s="1"/>
  <c r="T46" i="3"/>
  <c r="T42" i="3"/>
  <c r="R53" i="3"/>
  <c r="T53" i="3" s="1"/>
  <c r="T37" i="3"/>
  <c r="M15" i="1"/>
  <c r="S55" i="3" l="1"/>
  <c r="R55" i="3"/>
  <c r="T55" i="3" l="1"/>
  <c r="P26" i="4" l="1"/>
  <c r="O26" i="4"/>
  <c r="G26" i="4"/>
  <c r="L26" i="4"/>
  <c r="J26" i="4"/>
  <c r="P49" i="6"/>
  <c r="F7" i="6" s="1"/>
  <c r="K26" i="4"/>
  <c r="I26" i="4"/>
  <c r="H26" i="4"/>
  <c r="N26" i="4"/>
  <c r="F8" i="6" l="1"/>
  <c r="Q49" i="6"/>
  <c r="G7" i="6" s="1"/>
  <c r="Q22" i="6"/>
  <c r="G5" i="6" s="1"/>
  <c r="G8" i="6" s="1"/>
  <c r="R49" i="6"/>
  <c r="H7" i="6" s="1"/>
  <c r="H8" i="6" s="1"/>
  <c r="O33" i="6"/>
  <c r="O49" i="6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DAPR" minSupportedVersion="120000" copy="1" pasteAll="1" pasteValues="1" merge="1" splitFirst="1" rowColShift="1" clearFormats="1" clearComments="1" assign="1" coerce="1" cellMeta="1"/>
    <metadataType name="XLRICHVALUE" minSupportedVersion="120000" copy="1" pasteAll="1" pasteValues="1" merge="1" splitFirst="1" rowColShift="1" clearFormats="1" clearComments="1" assign="1" coerce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futureMetadata name="XLRICHVALUE" count="1">
    <bk>
      <extLst>
        <ext uri="{3e2802c4-a4d2-4d8b-9148-e3be6c30e623}">
          <xlrd:rvb i="0"/>
        </ext>
      </extLst>
    </bk>
  </futureMetadata>
  <cellMetadata count="1">
    <bk>
      <rc t="1" v="0"/>
    </bk>
  </cellMetadata>
  <valueMetadata count="1">
    <bk>
      <rc t="2" v="0"/>
    </bk>
  </valueMetadata>
</metadata>
</file>

<file path=xl/sharedStrings.xml><?xml version="1.0" encoding="utf-8"?>
<sst xmlns="http://schemas.openxmlformats.org/spreadsheetml/2006/main" count="395" uniqueCount="277">
  <si>
    <t>Fonctionnement</t>
  </si>
  <si>
    <t>Masse salariale</t>
  </si>
  <si>
    <t>Nature du recrutement</t>
  </si>
  <si>
    <t>Le projet</t>
  </si>
  <si>
    <t>Nom du projet</t>
  </si>
  <si>
    <t>Acronyme du projet</t>
  </si>
  <si>
    <t>Nom de l'appel à projet/action</t>
  </si>
  <si>
    <t>Unité de recherche</t>
  </si>
  <si>
    <t>Composante</t>
  </si>
  <si>
    <t xml:space="preserve">Gestionnaires financiers </t>
  </si>
  <si>
    <t xml:space="preserve">Référent administratif du projet </t>
  </si>
  <si>
    <t>PFI</t>
  </si>
  <si>
    <t>Centre de coût</t>
  </si>
  <si>
    <t>Centre financier</t>
  </si>
  <si>
    <t>Porteur de projet</t>
  </si>
  <si>
    <t>Montant convention</t>
  </si>
  <si>
    <t>Domaine fonctionnel</t>
  </si>
  <si>
    <t>Date de signature de la convention</t>
  </si>
  <si>
    <t>Fonds projets A*Midex</t>
  </si>
  <si>
    <t>Objectif stratégique</t>
  </si>
  <si>
    <t>Début de projet</t>
  </si>
  <si>
    <t>Fin de projet</t>
  </si>
  <si>
    <t>Etat de projet</t>
  </si>
  <si>
    <t>D106</t>
  </si>
  <si>
    <t>Amidex</t>
  </si>
  <si>
    <t>Budget octroyé par Amidex</t>
  </si>
  <si>
    <t>Apports des partenaires gérés sur ligne Amidex</t>
  </si>
  <si>
    <t>Total du financement géré sur ligne Amidex</t>
  </si>
  <si>
    <t>Budget total du projet (Amidex et autres sources de financement)</t>
  </si>
  <si>
    <t>Catégorie de dépenses</t>
  </si>
  <si>
    <t>Précisions sur la nature de la dépense</t>
  </si>
  <si>
    <t>Dépenses
AMIDEX</t>
  </si>
  <si>
    <t>Dépenses sur ligne A*Midex des recettes</t>
  </si>
  <si>
    <t>Montant 
TOTAL</t>
  </si>
  <si>
    <t>Montant prévisionnel de masse salariale en début de convention</t>
  </si>
  <si>
    <t>Montant final associé à la masse salariale en fin de convention (si transferts de masse ont eu lieu durant la durée du projet)</t>
  </si>
  <si>
    <t>Recrutements prévus dans le cadre du projet</t>
  </si>
  <si>
    <t>Versement de primes EQS, RIPEEC et exceptionnelles prévues dans le cadre du projet</t>
  </si>
  <si>
    <t>Nom et prénom du candidat</t>
  </si>
  <si>
    <t>Montant associé dans l'annexe initiale</t>
  </si>
  <si>
    <t>Date de début du recrutement</t>
  </si>
  <si>
    <t>Date de fin du recrutement</t>
  </si>
  <si>
    <t>Durée totale du contrat</t>
  </si>
  <si>
    <t>Merci de détailler dans le tableau suivant l'ensemble des recrutements prévus dans le cadre de votre projet (une ligne par recrutement). Les renouvellements doivent apparaître en ligne séparée.</t>
  </si>
  <si>
    <t>Informations signalétiques</t>
  </si>
  <si>
    <t>Recrutement  prévu</t>
  </si>
  <si>
    <t>Montant exécuté</t>
  </si>
  <si>
    <t>HCC</t>
  </si>
  <si>
    <t>EQS</t>
  </si>
  <si>
    <t>PCA</t>
  </si>
  <si>
    <t>Recrutements sur crédits IDEX</t>
  </si>
  <si>
    <t>Primes et autres postes de masse salariale</t>
  </si>
  <si>
    <t>Nature du poste de dépense</t>
  </si>
  <si>
    <t>Nom et prénom du destinataire</t>
  </si>
  <si>
    <t>Prime initialement prévue</t>
  </si>
  <si>
    <t>Les modalités du recrutement (date, durée) respectent la convention</t>
  </si>
  <si>
    <t>Catégorie de dépenses en masse salariale de recrutements</t>
  </si>
  <si>
    <t>Catégorie de dépenses en masse salariale de primes</t>
  </si>
  <si>
    <t>Choix</t>
  </si>
  <si>
    <t>Oui</t>
  </si>
  <si>
    <t>Non</t>
  </si>
  <si>
    <t>Merci de compléter la ligne "Prédictif" par les montants présentés dans la convention, et "Exécuté" les montants effectifs prélevés.</t>
  </si>
  <si>
    <t>Prévisionnel 2020</t>
  </si>
  <si>
    <t>Prévisionnel 2021</t>
  </si>
  <si>
    <t>Prévisionnel 2022</t>
  </si>
  <si>
    <t>Prévisionnel 2023</t>
  </si>
  <si>
    <t>Prévisionnel 2024</t>
  </si>
  <si>
    <t>Prévisionnel 2025</t>
  </si>
  <si>
    <t>Prévisionnel 2026</t>
  </si>
  <si>
    <t>Prévisionnel 2027</t>
  </si>
  <si>
    <t>Prévisionnel 2028</t>
  </si>
  <si>
    <t>Prévisionnel 2029</t>
  </si>
  <si>
    <t>Prévisionnel 2030</t>
  </si>
  <si>
    <t>Prévisionnel 2031</t>
  </si>
  <si>
    <t>Prévisionnel 2032</t>
  </si>
  <si>
    <t>Exécuté
2020</t>
  </si>
  <si>
    <t>Exécuté
2021</t>
  </si>
  <si>
    <t>Exécuté
2022</t>
  </si>
  <si>
    <t>Exécuté
2023</t>
  </si>
  <si>
    <t>Exécuté
2024</t>
  </si>
  <si>
    <t>Exécuté
2025</t>
  </si>
  <si>
    <t>Exécuté
2026</t>
  </si>
  <si>
    <t>Exécuté
2027</t>
  </si>
  <si>
    <t>Exécuté
2028</t>
  </si>
  <si>
    <t>Exécuté
2029</t>
  </si>
  <si>
    <t>Exécuté
2030</t>
  </si>
  <si>
    <t>Exécuté
2031</t>
  </si>
  <si>
    <t>Exécuté
2032</t>
  </si>
  <si>
    <t>Prévisionnel Total</t>
  </si>
  <si>
    <t>Exécuté
Total</t>
  </si>
  <si>
    <t>Prévisionnel
Total</t>
  </si>
  <si>
    <t>Dépenses
AMIDEX (cout FEB contrat)</t>
  </si>
  <si>
    <t>Merci de détailler dans le tableau suivant l'ensemble des primes prévues dans le cadre de votre projet. Une ligne par année et prévision doit apparaitre, par an.</t>
  </si>
  <si>
    <t>Conventions de versement</t>
  </si>
  <si>
    <t>Documentation technique et bibliothèques</t>
  </si>
  <si>
    <t>Entretiens et réparations de petits matériels et équipements</t>
  </si>
  <si>
    <t>Formation continue du personnel de l'etablissement</t>
  </si>
  <si>
    <t>Fournitures d'entretien et de petit equipement</t>
  </si>
  <si>
    <t>Fournitures et matériels enseignement et recherche</t>
  </si>
  <si>
    <t>Frais de colloques</t>
  </si>
  <si>
    <t>Frais de missions (déplacements, hébergements…)</t>
  </si>
  <si>
    <t>Frais de transport de marchandises et de personnes (hors mission)</t>
  </si>
  <si>
    <t>Frais réceptions : frais de bouche et location de salle</t>
  </si>
  <si>
    <t>Gratifications de stage</t>
  </si>
  <si>
    <t>Prestations de service EXTERNES de communication</t>
  </si>
  <si>
    <t>Prestations de service EXTERNES d'études  et de recherches</t>
  </si>
  <si>
    <t>Prestations de service INTERNES (à préciser)</t>
  </si>
  <si>
    <t>Prestations de service EXTERNES en informatique</t>
  </si>
  <si>
    <t>Publications des résultats scientifiques du projet</t>
  </si>
  <si>
    <t>Catégorie de dépenses en fonctionnement</t>
  </si>
  <si>
    <t>DF</t>
  </si>
  <si>
    <t>Désignation</t>
  </si>
  <si>
    <t>CONSO</t>
  </si>
  <si>
    <t>D101</t>
  </si>
  <si>
    <t>Form init&amp;cont licence</t>
  </si>
  <si>
    <t>D102</t>
  </si>
  <si>
    <t>Form init&amp;cont master</t>
  </si>
  <si>
    <t>D103</t>
  </si>
  <si>
    <t>Form init&amp;cont doct</t>
  </si>
  <si>
    <t>D105</t>
  </si>
  <si>
    <t>SCDlio &amp; Doc</t>
  </si>
  <si>
    <t>Rech univ science vie</t>
  </si>
  <si>
    <t>D107</t>
  </si>
  <si>
    <t>Rech univ  maths</t>
  </si>
  <si>
    <t>D108</t>
  </si>
  <si>
    <t>Rech univ  phys chimie</t>
  </si>
  <si>
    <t>D109</t>
  </si>
  <si>
    <t>Rech univ  phys nucl</t>
  </si>
  <si>
    <t>D110</t>
  </si>
  <si>
    <t>Rech univ science  terre</t>
  </si>
  <si>
    <t>D111</t>
  </si>
  <si>
    <t>Rech univ  science homme</t>
  </si>
  <si>
    <t>D112</t>
  </si>
  <si>
    <t>Rech univ Transvers</t>
  </si>
  <si>
    <t>D113</t>
  </si>
  <si>
    <t>Diffusion savoirs musées</t>
  </si>
  <si>
    <t>D114</t>
  </si>
  <si>
    <t>Immobilier</t>
  </si>
  <si>
    <t>D115</t>
  </si>
  <si>
    <t>Pilotage et support</t>
  </si>
  <si>
    <t>DZ</t>
  </si>
  <si>
    <t>Dépenses non décaissables</t>
  </si>
  <si>
    <t>NA</t>
  </si>
  <si>
    <t>Non Applicable (ligne de recette)</t>
  </si>
  <si>
    <t>TVA</t>
  </si>
  <si>
    <t>Correspondance macroscopique</t>
  </si>
  <si>
    <t>Autres dépenses en fonctionnement (à préciser obligatoirement dans colonne Nature dépenses)</t>
  </si>
  <si>
    <t>Catégorie de dépenses en investissement</t>
  </si>
  <si>
    <t>Matériels informatiques</t>
  </si>
  <si>
    <t xml:space="preserve">Construction agencement bâtiments </t>
  </si>
  <si>
    <t xml:space="preserve">Logiciels </t>
  </si>
  <si>
    <t xml:space="preserve">Mobiliers de bureau </t>
  </si>
  <si>
    <t>Autres dépenses en investissement (à préciser obligatoirement dans colonne Nature dépenses)</t>
  </si>
  <si>
    <t>Autres dépenses en masse salariale (à préciser obligatoirement dans colonne Nature dépenses)</t>
  </si>
  <si>
    <t>Synthèse d'exécution financière</t>
  </si>
  <si>
    <t>Personnels académiques et administratifs (hors conférenciers, vacataires, PI et étudiants)</t>
  </si>
  <si>
    <t>Conférenciers, vacataires, PI et étudiants</t>
  </si>
  <si>
    <t>Autres dépenses en masse salariale</t>
  </si>
  <si>
    <t>Masse</t>
  </si>
  <si>
    <t>Equipement technologique</t>
  </si>
  <si>
    <t>Equipement des infrastructures</t>
  </si>
  <si>
    <t>Autres dépenses en investissement</t>
  </si>
  <si>
    <t>Investissement</t>
  </si>
  <si>
    <t>Conventions de versement et prestations internes</t>
  </si>
  <si>
    <t>Valorisation scientifique</t>
  </si>
  <si>
    <t>Petits matériels et équipements</t>
  </si>
  <si>
    <t>Prestations externes</t>
  </si>
  <si>
    <t>Dépenses liées au personnel</t>
  </si>
  <si>
    <t>Frais de bouche et de réception</t>
  </si>
  <si>
    <t>Autres dépenses de fonctionnement</t>
  </si>
  <si>
    <t>Poste financier</t>
  </si>
  <si>
    <t>Exécution financière</t>
  </si>
  <si>
    <t>Total</t>
  </si>
  <si>
    <t>2020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</si>
  <si>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</si>
  <si>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</si>
  <si>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</si>
  <si>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</si>
  <si>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</si>
  <si>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</si>
  <si>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</si>
  <si>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</si>
  <si>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</si>
  <si>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</si>
  <si>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</si>
  <si>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</si>
  <si>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Total fonctionnement</t>
  </si>
  <si>
    <t>Total investissement</t>
  </si>
  <si>
    <t>Total masse salariale</t>
  </si>
  <si>
    <t>Total global</t>
  </si>
  <si>
    <t>Exécution</t>
  </si>
  <si>
    <t xml:space="preserve">Montant prévu </t>
  </si>
  <si>
    <t>Totaux</t>
  </si>
  <si>
    <t>Primes et rémunérations exceptionnelles</t>
  </si>
  <si>
    <t>Cette partie est précomplétée par la Fondation Amidex</t>
  </si>
  <si>
    <t>Le poste de dépense figure dans la convention initiale</t>
  </si>
  <si>
    <r>
      <rPr>
        <b/>
        <i/>
        <sz val="11"/>
        <color rgb="FFFF0000"/>
        <rFont val="Arial"/>
        <family val="2"/>
      </rPr>
      <t>Ne pas compléter :</t>
    </r>
    <r>
      <rPr>
        <i/>
        <sz val="11"/>
        <color rgb="FFFF0000"/>
        <rFont val="Arial"/>
        <family val="2"/>
      </rPr>
      <t xml:space="preserve"> </t>
    </r>
    <r>
      <rPr>
        <i/>
        <sz val="11"/>
        <color theme="9"/>
        <rFont val="Arial"/>
        <family val="2"/>
      </rPr>
      <t>Cette synthèse procède les informations insérées dans les onglets "Fonctionnement", "Investissement" et "Masse salariale"</t>
    </r>
  </si>
  <si>
    <t>Budget Partenaires prévu sur l'eOTP du projet</t>
  </si>
  <si>
    <t>Budget Amidex prévu</t>
  </si>
  <si>
    <t>RIPEC C2</t>
  </si>
  <si>
    <t>Quotité</t>
  </si>
  <si>
    <t>Ce poste fait objet de convention de versement ou de FIS</t>
  </si>
  <si>
    <t>Recrutement - Post doc</t>
  </si>
  <si>
    <t>Recrutement - Doctorant</t>
  </si>
  <si>
    <t>Recrutement - IGR</t>
  </si>
  <si>
    <t>Recrutement - IGE</t>
  </si>
  <si>
    <t>Recrutement - ASI</t>
  </si>
  <si>
    <t>Recrutement - TECH</t>
  </si>
  <si>
    <t>Recrutement - ADJAENES</t>
  </si>
  <si>
    <t>Recrutement - Conférencier</t>
  </si>
  <si>
    <t>Recrutement - Enseignant / Chercheur</t>
  </si>
  <si>
    <t>Recrutement - Enseignant vacataire</t>
  </si>
  <si>
    <t>Recrutement - Professeur invité</t>
  </si>
  <si>
    <t>Recrutement - Contrat étudiant</t>
  </si>
  <si>
    <t>Primes - HCC</t>
  </si>
  <si>
    <t>Primes - EQS</t>
  </si>
  <si>
    <t>Primes - PCA</t>
  </si>
  <si>
    <t>Primes - RIPEC C2</t>
  </si>
  <si>
    <t>Personnel</t>
  </si>
  <si>
    <t xml:space="preserve">Matériels audiovisuel </t>
  </si>
  <si>
    <t>BUDGET AMIDEX</t>
  </si>
  <si>
    <t>Equipements d'enseignement et de recherche</t>
  </si>
  <si>
    <t xml:space="preserve">Equipements d'enseignement et de recherche </t>
  </si>
  <si>
    <t>Budget</t>
  </si>
  <si>
    <t>synthèse</t>
  </si>
  <si>
    <r>
      <t>Le montant total des</t>
    </r>
    <r>
      <rPr>
        <b/>
        <sz val="11"/>
        <color theme="1"/>
        <rFont val="Calibri"/>
        <family val="2"/>
      </rPr>
      <t xml:space="preserve"> recettes externes gérées sur la ligne Amidex </t>
    </r>
    <r>
      <rPr>
        <sz val="11"/>
        <color theme="1"/>
        <rFont val="Calibri"/>
        <family val="2"/>
      </rPr>
      <t>est de</t>
    </r>
    <r>
      <rPr>
        <b/>
        <sz val="11"/>
        <color theme="1"/>
        <rFont val="Calibri"/>
        <family val="2"/>
      </rPr>
      <t> </t>
    </r>
  </si>
  <si>
    <r>
      <t>Le montant de</t>
    </r>
    <r>
      <rPr>
        <b/>
        <sz val="11"/>
        <color theme="1"/>
        <rFont val="Calibri"/>
        <family val="2"/>
      </rPr>
      <t xml:space="preserve"> l’aide financière Amidex </t>
    </r>
    <r>
      <rPr>
        <sz val="11"/>
        <color theme="1"/>
        <rFont val="Calibri"/>
        <family val="2"/>
      </rPr>
      <t>est de</t>
    </r>
  </si>
  <si>
    <t>Résumé des dépenses par masse</t>
  </si>
  <si>
    <t>Détail des dépenses par masse</t>
  </si>
  <si>
    <t>Budget Partenaires hors ligne Amidex</t>
  </si>
  <si>
    <t>Budget Total Prévu sur ligne Amidex</t>
  </si>
  <si>
    <t>Budget Total du Projet</t>
  </si>
  <si>
    <t>Commentaire</t>
  </si>
  <si>
    <t>Catégorie de dépenses FR</t>
  </si>
  <si>
    <t>Professor - researcher/teacher</t>
  </si>
  <si>
    <t>Post doc</t>
  </si>
  <si>
    <t>Mission expenses (travel, accommodation, etc.)</t>
  </si>
  <si>
    <t>Reception expenses: food expenses and room rental</t>
  </si>
  <si>
    <t>Supplies and materials teaching and research</t>
  </si>
  <si>
    <t>Publications of the scientific results of the project</t>
  </si>
  <si>
    <t>Staff training</t>
  </si>
  <si>
    <t>Conference Fees</t>
  </si>
  <si>
    <t xml:space="preserve">Teaching and research materials </t>
  </si>
  <si>
    <t>Audiovisual equipment</t>
  </si>
  <si>
    <t>Hardware</t>
  </si>
  <si>
    <t>Investment</t>
  </si>
  <si>
    <t>Construction and building layout</t>
  </si>
  <si>
    <t>Software</t>
  </si>
  <si>
    <t>Office furniture</t>
  </si>
  <si>
    <t>Other investment expenditure (to be specified)</t>
  </si>
  <si>
    <t>Payment agreements</t>
  </si>
  <si>
    <t>Technical documentation and libraries</t>
  </si>
  <si>
    <t>Maintenance and repair of small materials and equipment</t>
  </si>
  <si>
    <t>Maintenance and small equipment supplies</t>
  </si>
  <si>
    <t>Costs of transporting goods and people (outside missions)</t>
  </si>
  <si>
    <t>Internship stipends</t>
  </si>
  <si>
    <t>EXTERNAL communication services</t>
  </si>
  <si>
    <t>EXTERNAL study and research services</t>
  </si>
  <si>
    <t>INTERNAL services (to be specified)</t>
  </si>
  <si>
    <t>EXTERNAL IT services</t>
  </si>
  <si>
    <t>Other operating expenses (to be specified)</t>
  </si>
  <si>
    <t>Staff</t>
  </si>
  <si>
    <t>Phd student</t>
  </si>
  <si>
    <t>Research engineer (IGR)</t>
  </si>
  <si>
    <t>Study engineer (IGE)</t>
  </si>
  <si>
    <t>Assistant engineer (ASI)</t>
  </si>
  <si>
    <t>Technician (TECH)</t>
  </si>
  <si>
    <t>Other</t>
  </si>
  <si>
    <t>Operations2</t>
  </si>
  <si>
    <t>Prévisionnel AMIDEX 2027</t>
  </si>
  <si>
    <t>Prévisionnel AMIDEX 2028</t>
  </si>
  <si>
    <t>Prévisionnel AMIDEX 2029</t>
  </si>
  <si>
    <t>Prévisionnel AMIDEX 2030</t>
  </si>
  <si>
    <t>Prévisionnel Amidex</t>
  </si>
  <si>
    <t xml:space="preserve">TOTAL </t>
  </si>
  <si>
    <t>Budget HORS ligne Amidex</t>
  </si>
  <si>
    <t>20302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</si>
</sst>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* #,##0\ &quot;€&quot;_-;\-* #,##0\ &quot;€&quot;_-;_-* &quot;-&quot;??\ &quot;€&quot;_-;_-@_-"/>
    <numFmt numFmtId="165" formatCode="_-* #,##0_-;\-* #,##0_-;_-* &quot;-&quot;??_-;_-@_-"/>
    <numFmt numFmtId="166" formatCode="#,##0\ &quot;€&quot;"/>
    <numFmt numFmtId="167" formatCode="0.0%"/>
    <numFmt numFmtId="168" formatCode="#,##0\ _€"/>
  </numFmts>
  <fonts count="4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20"/>
      <color theme="0"/>
      <name val="Arial"/>
      <family val="2"/>
    </font>
    <font>
      <sz val="20"/>
      <color theme="0"/>
      <name val="Arial"/>
      <family val="2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b/>
      <sz val="11"/>
      <color theme="1"/>
      <name val="Arial"/>
      <family val="2"/>
    </font>
    <font>
      <b/>
      <sz val="11"/>
      <color theme="9" tint="-0.499984740745262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color theme="0"/>
      <name val="Arial"/>
      <family val="2"/>
    </font>
    <font>
      <sz val="9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9"/>
      <name val="Arial"/>
      <family val="2"/>
    </font>
    <font>
      <sz val="11"/>
      <name val="Arial"/>
      <family val="2"/>
    </font>
    <font>
      <b/>
      <sz val="16"/>
      <name val="Arial"/>
      <family val="2"/>
    </font>
    <font>
      <b/>
      <sz val="16"/>
      <color theme="0"/>
      <name val="Arial"/>
      <family val="2"/>
    </font>
    <font>
      <sz val="12"/>
      <name val="Arial"/>
      <family val="2"/>
    </font>
    <font>
      <i/>
      <sz val="11"/>
      <color theme="9"/>
      <name val="Arial"/>
      <family val="2"/>
    </font>
    <font>
      <i/>
      <sz val="9"/>
      <color theme="1"/>
      <name val="Arial"/>
      <family val="2"/>
    </font>
    <font>
      <b/>
      <sz val="11"/>
      <name val="Arial"/>
      <family val="2"/>
    </font>
    <font>
      <i/>
      <sz val="11"/>
      <color rgb="FFFF0000"/>
      <name val="Arial"/>
      <family val="2"/>
    </font>
    <font>
      <b/>
      <i/>
      <sz val="11"/>
      <color rgb="FFFF0000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2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name val="Arial"/>
      <family val="2"/>
    </font>
    <font>
      <i/>
      <sz val="9"/>
      <color theme="0"/>
      <name val="Arial"/>
      <family val="2"/>
    </font>
    <font>
      <b/>
      <i/>
      <sz val="9"/>
      <name val="Arial"/>
      <family val="2"/>
    </font>
    <font>
      <i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name val="Arial"/>
    </font>
    <font>
      <b/>
      <sz val="9"/>
      <color theme="0"/>
      <name val="Arial"/>
    </font>
    <font>
      <sz val="9"/>
      <color theme="0"/>
      <name val="Arial"/>
    </font>
  </fonts>
  <fills count="11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-0.499984740745262"/>
        <bgColor theme="6"/>
      </patternFill>
    </fill>
    <fill>
      <patternFill patternType="solid">
        <fgColor theme="7"/>
        <bgColor theme="7"/>
      </patternFill>
    </fill>
    <fill>
      <patternFill patternType="solid">
        <fgColor theme="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53">
    <border>
      <left/>
      <right/>
      <top/>
      <bottom/>
      <diagonal/>
    </border>
    <border>
      <left style="thin">
        <color theme="6"/>
      </left>
      <right/>
      <top style="thin">
        <color theme="6"/>
      </top>
      <bottom/>
      <diagonal/>
    </border>
    <border>
      <left/>
      <right/>
      <top style="thin">
        <color theme="6"/>
      </top>
      <bottom/>
      <diagonal/>
    </border>
    <border>
      <left style="thin">
        <color theme="6"/>
      </left>
      <right/>
      <top/>
      <bottom/>
      <diagonal/>
    </border>
    <border>
      <left/>
      <right/>
      <top/>
      <bottom style="dashed">
        <color theme="9" tint="-0.4999847407452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theme="6"/>
      </top>
      <bottom/>
      <diagonal/>
    </border>
    <border>
      <left style="thin">
        <color indexed="64"/>
      </left>
      <right/>
      <top style="thin">
        <color theme="6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theme="6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theme="6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theme="7"/>
      </left>
      <right style="thin">
        <color theme="7"/>
      </right>
      <top style="thin">
        <color theme="7"/>
      </top>
      <bottom/>
      <diagonal/>
    </border>
    <border>
      <left style="thin">
        <color theme="7"/>
      </left>
      <right style="thin">
        <color theme="7"/>
      </right>
      <top/>
      <bottom/>
      <diagonal/>
    </border>
    <border>
      <left style="thin">
        <color theme="9" tint="-0.499984740745262"/>
      </left>
      <right/>
      <top/>
      <bottom/>
      <diagonal/>
    </border>
    <border>
      <left style="thin">
        <color theme="6"/>
      </left>
      <right style="thin">
        <color theme="9" tint="-0.499984740745262"/>
      </right>
      <top/>
      <bottom/>
      <diagonal/>
    </border>
    <border>
      <left style="thin">
        <color theme="9" tint="-0.499984740745262"/>
      </left>
      <right/>
      <top style="thin">
        <color theme="6"/>
      </top>
      <bottom/>
      <diagonal/>
    </border>
    <border>
      <left style="thin">
        <color theme="6"/>
      </left>
      <right style="thin">
        <color theme="9" tint="-0.499984740745262"/>
      </right>
      <top style="thin">
        <color theme="6"/>
      </top>
      <bottom/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thin">
        <color theme="4" tint="-0.24994659260841701"/>
      </left>
      <right style="hair">
        <color theme="4" tint="-0.24994659260841701"/>
      </right>
      <top style="hair">
        <color theme="4" tint="-0.24994659260841701"/>
      </top>
      <bottom style="hair">
        <color theme="4" tint="-0.24994659260841701"/>
      </bottom>
      <diagonal/>
    </border>
    <border>
      <left style="hair">
        <color theme="4" tint="-0.24994659260841701"/>
      </left>
      <right style="thin">
        <color theme="4" tint="-0.24994659260841701"/>
      </right>
      <top style="hair">
        <color theme="4" tint="-0.24994659260841701"/>
      </top>
      <bottom style="hair">
        <color theme="4" tint="-0.24994659260841701"/>
      </bottom>
      <diagonal/>
    </border>
    <border>
      <left style="thin">
        <color theme="4" tint="-0.24994659260841701"/>
      </left>
      <right style="hair">
        <color theme="4" tint="-0.24994659260841701"/>
      </right>
      <top style="hair">
        <color theme="4" tint="-0.24994659260841701"/>
      </top>
      <bottom/>
      <diagonal/>
    </border>
    <border>
      <left style="hair">
        <color theme="4" tint="-0.24994659260841701"/>
      </left>
      <right style="thin">
        <color theme="4" tint="-0.24994659260841701"/>
      </right>
      <top style="hair">
        <color theme="4" tint="-0.24994659260841701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theme="9"/>
      </bottom>
      <diagonal/>
    </border>
    <border>
      <left/>
      <right/>
      <top style="medium">
        <color theme="9"/>
      </top>
      <bottom/>
      <diagonal/>
    </border>
    <border>
      <left style="medium">
        <color theme="9"/>
      </left>
      <right/>
      <top/>
      <bottom/>
      <diagonal/>
    </border>
    <border>
      <left style="medium">
        <color theme="9"/>
      </left>
      <right/>
      <top/>
      <bottom style="medium">
        <color theme="9"/>
      </bottom>
      <diagonal/>
    </border>
    <border>
      <left style="medium">
        <color theme="9"/>
      </left>
      <right/>
      <top style="medium">
        <color theme="9"/>
      </top>
      <bottom/>
      <diagonal/>
    </border>
    <border>
      <left/>
      <right style="medium">
        <color theme="9"/>
      </right>
      <top style="medium">
        <color theme="9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theme="6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6"/>
      </left>
      <right style="medium">
        <color indexed="64"/>
      </right>
      <top style="thin">
        <color theme="6"/>
      </top>
      <bottom/>
      <diagonal/>
    </border>
    <border>
      <left style="thin">
        <color theme="6"/>
      </left>
      <right style="medium">
        <color indexed="64"/>
      </right>
      <top style="medium">
        <color indexed="64"/>
      </top>
      <bottom/>
      <diagonal/>
    </border>
    <border>
      <left/>
      <right style="thin">
        <color theme="9" tint="0.39997558519241921"/>
      </right>
      <top style="medium">
        <color indexed="64"/>
      </top>
      <bottom/>
      <diagonal/>
    </border>
    <border>
      <left style="thin">
        <color theme="9" tint="0.39997558519241921"/>
      </left>
      <right/>
      <top style="medium">
        <color indexed="64"/>
      </top>
      <bottom/>
      <diagonal/>
    </border>
    <border>
      <left style="thin">
        <color theme="9" tint="0.39997558519241921"/>
      </left>
      <right/>
      <top style="thin">
        <color theme="6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theme="0"/>
      </left>
      <right/>
      <top style="medium">
        <color indexed="64"/>
      </top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95">
    <xf numFmtId="0" fontId="0" fillId="0" borderId="0" xfId="0"/>
    <xf numFmtId="0" fontId="0" fillId="0" borderId="0" xfId="0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2" fillId="6" borderId="18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7" fillId="2" borderId="0" xfId="0" applyFont="1" applyFill="1" applyAlignment="1">
      <alignment vertical="center"/>
    </xf>
    <xf numFmtId="0" fontId="8" fillId="4" borderId="0" xfId="0" applyFont="1" applyFill="1" applyAlignment="1">
      <alignment vertical="center"/>
    </xf>
    <xf numFmtId="0" fontId="11" fillId="0" borderId="0" xfId="0" applyFont="1" applyAlignment="1">
      <alignment vertical="center"/>
    </xf>
    <xf numFmtId="0" fontId="11" fillId="4" borderId="4" xfId="0" applyFont="1" applyFill="1" applyBorder="1" applyAlignment="1">
      <alignment vertical="center"/>
    </xf>
    <xf numFmtId="0" fontId="10" fillId="5" borderId="10" xfId="0" applyFont="1" applyFill="1" applyBorder="1" applyAlignment="1">
      <alignment horizontal="center" vertical="center" wrapText="1"/>
    </xf>
    <xf numFmtId="0" fontId="10" fillId="5" borderId="11" xfId="0" applyFont="1" applyFill="1" applyBorder="1" applyAlignment="1">
      <alignment horizontal="center" vertical="center" wrapText="1"/>
    </xf>
    <xf numFmtId="165" fontId="10" fillId="3" borderId="12" xfId="1" applyNumberFormat="1" applyFont="1" applyFill="1" applyBorder="1" applyAlignment="1">
      <alignment horizontal="center" vertical="center" wrapText="1"/>
    </xf>
    <xf numFmtId="165" fontId="10" fillId="3" borderId="11" xfId="1" applyNumberFormat="1" applyFont="1" applyFill="1" applyBorder="1" applyAlignment="1">
      <alignment horizontal="center" vertical="center" wrapText="1"/>
    </xf>
    <xf numFmtId="165" fontId="10" fillId="3" borderId="5" xfId="1" applyNumberFormat="1" applyFont="1" applyFill="1" applyBorder="1" applyAlignment="1">
      <alignment horizontal="center" vertical="center" wrapText="1"/>
    </xf>
    <xf numFmtId="165" fontId="10" fillId="3" borderId="11" xfId="1" quotePrefix="1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0" fillId="2" borderId="0" xfId="0" applyFont="1" applyFill="1" applyAlignment="1">
      <alignment vertical="center"/>
    </xf>
    <xf numFmtId="0" fontId="12" fillId="4" borderId="0" xfId="0" applyFont="1" applyFill="1" applyAlignment="1">
      <alignment horizontal="left" vertical="center"/>
    </xf>
    <xf numFmtId="166" fontId="12" fillId="4" borderId="0" xfId="1" applyNumberFormat="1" applyFont="1" applyFill="1" applyAlignment="1">
      <alignment horizontal="left" vertical="center"/>
    </xf>
    <xf numFmtId="14" fontId="12" fillId="4" borderId="0" xfId="0" applyNumberFormat="1" applyFont="1" applyFill="1" applyAlignment="1">
      <alignment horizontal="left" vertical="center"/>
    </xf>
    <xf numFmtId="0" fontId="10" fillId="3" borderId="0" xfId="0" applyFont="1" applyFill="1" applyAlignment="1" applyProtection="1">
      <alignment vertical="center" wrapText="1"/>
      <protection locked="0"/>
    </xf>
    <xf numFmtId="0" fontId="12" fillId="4" borderId="0" xfId="0" applyFont="1" applyFill="1" applyAlignment="1">
      <alignment vertical="center"/>
    </xf>
    <xf numFmtId="164" fontId="12" fillId="4" borderId="0" xfId="1" applyNumberFormat="1" applyFont="1" applyFill="1" applyBorder="1" applyAlignment="1">
      <alignment horizontal="left" vertical="center"/>
    </xf>
    <xf numFmtId="0" fontId="14" fillId="4" borderId="8" xfId="0" applyFont="1" applyFill="1" applyBorder="1" applyAlignment="1">
      <alignment horizontal="left" vertical="center" wrapText="1"/>
    </xf>
    <xf numFmtId="0" fontId="14" fillId="4" borderId="0" xfId="0" applyFont="1" applyFill="1" applyAlignment="1">
      <alignment horizontal="left" vertical="center" wrapText="1"/>
    </xf>
    <xf numFmtId="165" fontId="14" fillId="4" borderId="9" xfId="1" applyNumberFormat="1" applyFont="1" applyFill="1" applyBorder="1" applyAlignment="1">
      <alignment horizontal="left" vertical="center" wrapText="1"/>
    </xf>
    <xf numFmtId="165" fontId="14" fillId="4" borderId="3" xfId="1" applyNumberFormat="1" applyFont="1" applyFill="1" applyBorder="1" applyAlignment="1">
      <alignment horizontal="left" vertical="center" wrapText="1"/>
    </xf>
    <xf numFmtId="165" fontId="13" fillId="3" borderId="14" xfId="1" applyNumberFormat="1" applyFont="1" applyFill="1" applyBorder="1" applyAlignment="1">
      <alignment horizontal="left" vertical="center" wrapText="1"/>
    </xf>
    <xf numFmtId="165" fontId="14" fillId="4" borderId="0" xfId="1" applyNumberFormat="1" applyFont="1" applyFill="1" applyBorder="1" applyAlignment="1">
      <alignment horizontal="left" vertical="center" wrapText="1"/>
    </xf>
    <xf numFmtId="0" fontId="14" fillId="4" borderId="6" xfId="0" applyFont="1" applyFill="1" applyBorder="1" applyAlignment="1">
      <alignment horizontal="left" vertical="center" wrapText="1"/>
    </xf>
    <xf numFmtId="0" fontId="14" fillId="4" borderId="2" xfId="0" applyFont="1" applyFill="1" applyBorder="1" applyAlignment="1">
      <alignment horizontal="left" vertical="center" wrapText="1"/>
    </xf>
    <xf numFmtId="165" fontId="14" fillId="4" borderId="7" xfId="1" applyNumberFormat="1" applyFont="1" applyFill="1" applyBorder="1" applyAlignment="1">
      <alignment horizontal="left" vertical="center" wrapText="1"/>
    </xf>
    <xf numFmtId="165" fontId="14" fillId="4" borderId="1" xfId="1" applyNumberFormat="1" applyFont="1" applyFill="1" applyBorder="1" applyAlignment="1">
      <alignment horizontal="left" vertical="center" wrapText="1"/>
    </xf>
    <xf numFmtId="165" fontId="13" fillId="3" borderId="15" xfId="1" applyNumberFormat="1" applyFont="1" applyFill="1" applyBorder="1" applyAlignment="1">
      <alignment horizontal="left" vertical="center" wrapText="1"/>
    </xf>
    <xf numFmtId="165" fontId="14" fillId="4" borderId="2" xfId="1" applyNumberFormat="1" applyFont="1" applyFill="1" applyBorder="1" applyAlignment="1">
      <alignment horizontal="left" vertical="center" wrapText="1"/>
    </xf>
    <xf numFmtId="165" fontId="10" fillId="3" borderId="13" xfId="1" quotePrefix="1" applyNumberFormat="1" applyFont="1" applyFill="1" applyBorder="1" applyAlignment="1">
      <alignment horizontal="center" vertical="center" wrapText="1"/>
    </xf>
    <xf numFmtId="165" fontId="13" fillId="7" borderId="0" xfId="1" applyNumberFormat="1" applyFont="1" applyFill="1" applyAlignment="1">
      <alignment vertical="center"/>
    </xf>
    <xf numFmtId="0" fontId="9" fillId="7" borderId="16" xfId="0" applyFont="1" applyFill="1" applyBorder="1" applyAlignment="1">
      <alignment vertical="center"/>
    </xf>
    <xf numFmtId="0" fontId="9" fillId="7" borderId="16" xfId="0" applyFont="1" applyFill="1" applyBorder="1" applyAlignment="1">
      <alignment horizontal="center" vertical="center"/>
    </xf>
    <xf numFmtId="165" fontId="13" fillId="7" borderId="16" xfId="1" applyNumberFormat="1" applyFont="1" applyFill="1" applyBorder="1" applyAlignment="1">
      <alignment horizontal="center" vertical="center"/>
    </xf>
    <xf numFmtId="165" fontId="14" fillId="4" borderId="6" xfId="1" applyNumberFormat="1" applyFont="1" applyFill="1" applyBorder="1" applyAlignment="1">
      <alignment horizontal="left" vertical="center" wrapText="1"/>
    </xf>
    <xf numFmtId="0" fontId="10" fillId="3" borderId="10" xfId="0" applyFont="1" applyFill="1" applyBorder="1" applyAlignment="1">
      <alignment horizontal="center" vertical="center" wrapText="1"/>
    </xf>
    <xf numFmtId="0" fontId="10" fillId="3" borderId="11" xfId="0" applyFont="1" applyFill="1" applyBorder="1" applyAlignment="1">
      <alignment horizontal="center" vertical="center" wrapText="1"/>
    </xf>
    <xf numFmtId="0" fontId="10" fillId="3" borderId="11" xfId="0" applyFont="1" applyFill="1" applyBorder="1" applyAlignment="1">
      <alignment vertical="center" wrapText="1"/>
    </xf>
    <xf numFmtId="165" fontId="14" fillId="4" borderId="19" xfId="1" applyNumberFormat="1" applyFont="1" applyFill="1" applyBorder="1" applyAlignment="1">
      <alignment horizontal="left" vertical="center" wrapText="1"/>
    </xf>
    <xf numFmtId="165" fontId="14" fillId="4" borderId="20" xfId="1" applyNumberFormat="1" applyFont="1" applyFill="1" applyBorder="1" applyAlignment="1">
      <alignment horizontal="left" vertical="center" wrapText="1"/>
    </xf>
    <xf numFmtId="165" fontId="14" fillId="4" borderId="21" xfId="1" applyNumberFormat="1" applyFont="1" applyFill="1" applyBorder="1" applyAlignment="1">
      <alignment horizontal="left" vertical="center" wrapText="1"/>
    </xf>
    <xf numFmtId="165" fontId="14" fillId="4" borderId="22" xfId="1" applyNumberFormat="1" applyFont="1" applyFill="1" applyBorder="1" applyAlignment="1">
      <alignment horizontal="left" vertical="center" wrapText="1"/>
    </xf>
    <xf numFmtId="0" fontId="0" fillId="0" borderId="23" xfId="0" applyBorder="1" applyAlignment="1">
      <alignment horizontal="left" vertical="center" wrapText="1"/>
    </xf>
    <xf numFmtId="0" fontId="15" fillId="0" borderId="24" xfId="0" applyFont="1" applyBorder="1" applyAlignment="1">
      <alignment horizontal="center" vertical="center"/>
    </xf>
    <xf numFmtId="0" fontId="16" fillId="0" borderId="25" xfId="0" applyFont="1" applyBorder="1" applyAlignment="1">
      <alignment horizontal="center" vertical="center"/>
    </xf>
    <xf numFmtId="0" fontId="15" fillId="0" borderId="26" xfId="0" applyFont="1" applyBorder="1" applyAlignment="1">
      <alignment horizontal="center" vertical="center"/>
    </xf>
    <xf numFmtId="0" fontId="16" fillId="0" borderId="27" xfId="0" applyFont="1" applyBorder="1" applyAlignment="1">
      <alignment horizontal="center" vertical="center"/>
    </xf>
    <xf numFmtId="0" fontId="18" fillId="7" borderId="0" xfId="1" applyNumberFormat="1" applyFont="1" applyFill="1" applyAlignment="1">
      <alignment horizontal="left" vertical="center" wrapText="1"/>
    </xf>
    <xf numFmtId="0" fontId="18" fillId="7" borderId="0" xfId="0" applyFont="1" applyFill="1" applyAlignment="1">
      <alignment vertical="center"/>
    </xf>
    <xf numFmtId="0" fontId="14" fillId="7" borderId="28" xfId="1" applyNumberFormat="1" applyFont="1" applyFill="1" applyBorder="1" applyAlignment="1">
      <alignment horizontal="center" vertical="center" wrapText="1"/>
    </xf>
    <xf numFmtId="0" fontId="19" fillId="2" borderId="0" xfId="0" applyFont="1" applyFill="1" applyAlignment="1">
      <alignment vertical="center"/>
    </xf>
    <xf numFmtId="0" fontId="20" fillId="2" borderId="0" xfId="0" applyFont="1" applyFill="1" applyAlignment="1">
      <alignment vertical="center"/>
    </xf>
    <xf numFmtId="0" fontId="17" fillId="7" borderId="16" xfId="1" applyNumberFormat="1" applyFont="1" applyFill="1" applyBorder="1" applyAlignment="1">
      <alignment horizontal="center" vertical="center" wrapText="1"/>
    </xf>
    <xf numFmtId="0" fontId="14" fillId="7" borderId="0" xfId="1" applyNumberFormat="1" applyFont="1" applyFill="1" applyAlignment="1">
      <alignment horizontal="left" vertical="center" wrapText="1"/>
    </xf>
    <xf numFmtId="0" fontId="19" fillId="2" borderId="0" xfId="0" applyFont="1" applyFill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1" fillId="4" borderId="0" xfId="0" applyFont="1" applyFill="1" applyAlignment="1">
      <alignment vertical="center"/>
    </xf>
    <xf numFmtId="0" fontId="21" fillId="4" borderId="0" xfId="0" applyFont="1" applyFill="1" applyAlignment="1">
      <alignment horizontal="center" vertical="center"/>
    </xf>
    <xf numFmtId="0" fontId="22" fillId="4" borderId="0" xfId="0" applyFont="1" applyFill="1" applyAlignment="1">
      <alignment vertical="top"/>
    </xf>
    <xf numFmtId="0" fontId="12" fillId="0" borderId="0" xfId="0" applyFont="1" applyAlignment="1">
      <alignment vertical="center" wrapText="1"/>
    </xf>
    <xf numFmtId="0" fontId="23" fillId="0" borderId="0" xfId="0" applyFont="1" applyAlignment="1">
      <alignment vertical="center"/>
    </xf>
    <xf numFmtId="165" fontId="12" fillId="0" borderId="0" xfId="1" applyNumberFormat="1" applyFont="1" applyBorder="1" applyAlignment="1">
      <alignment vertical="center"/>
    </xf>
    <xf numFmtId="165" fontId="13" fillId="3" borderId="8" xfId="1" applyNumberFormat="1" applyFont="1" applyFill="1" applyBorder="1" applyAlignment="1">
      <alignment horizontal="left" vertical="center" wrapText="1"/>
    </xf>
    <xf numFmtId="0" fontId="12" fillId="0" borderId="30" xfId="0" applyFont="1" applyBorder="1" applyAlignment="1">
      <alignment vertical="center" wrapText="1"/>
    </xf>
    <xf numFmtId="0" fontId="23" fillId="0" borderId="30" xfId="0" applyFont="1" applyBorder="1" applyAlignment="1">
      <alignment vertical="center"/>
    </xf>
    <xf numFmtId="165" fontId="12" fillId="0" borderId="30" xfId="1" applyNumberFormat="1" applyFont="1" applyBorder="1" applyAlignment="1">
      <alignment vertical="center"/>
    </xf>
    <xf numFmtId="0" fontId="12" fillId="0" borderId="31" xfId="0" applyFont="1" applyBorder="1" applyAlignment="1">
      <alignment vertical="center" wrapText="1"/>
    </xf>
    <xf numFmtId="0" fontId="23" fillId="0" borderId="31" xfId="0" applyFont="1" applyBorder="1" applyAlignment="1">
      <alignment vertical="center"/>
    </xf>
    <xf numFmtId="165" fontId="12" fillId="0" borderId="31" xfId="1" applyNumberFormat="1" applyFont="1" applyBorder="1" applyAlignment="1">
      <alignment vertical="center"/>
    </xf>
    <xf numFmtId="0" fontId="8" fillId="7" borderId="0" xfId="0" applyFont="1" applyFill="1" applyAlignment="1">
      <alignment vertical="center"/>
    </xf>
    <xf numFmtId="0" fontId="11" fillId="7" borderId="16" xfId="1" applyNumberFormat="1" applyFont="1" applyFill="1" applyBorder="1" applyAlignment="1">
      <alignment horizontal="center" vertical="center" wrapText="1"/>
    </xf>
    <xf numFmtId="165" fontId="12" fillId="4" borderId="0" xfId="1" applyNumberFormat="1" applyFont="1" applyFill="1" applyBorder="1" applyAlignment="1">
      <alignment vertical="center"/>
    </xf>
    <xf numFmtId="165" fontId="12" fillId="4" borderId="30" xfId="1" applyNumberFormat="1" applyFont="1" applyFill="1" applyBorder="1" applyAlignment="1">
      <alignment vertical="center"/>
    </xf>
    <xf numFmtId="165" fontId="12" fillId="4" borderId="32" xfId="1" applyNumberFormat="1" applyFont="1" applyFill="1" applyBorder="1" applyAlignment="1">
      <alignment vertical="center"/>
    </xf>
    <xf numFmtId="165" fontId="12" fillId="4" borderId="33" xfId="1" applyNumberFormat="1" applyFont="1" applyFill="1" applyBorder="1" applyAlignment="1">
      <alignment vertical="center"/>
    </xf>
    <xf numFmtId="165" fontId="12" fillId="4" borderId="34" xfId="1" applyNumberFormat="1" applyFont="1" applyFill="1" applyBorder="1" applyAlignment="1">
      <alignment vertical="center"/>
    </xf>
    <xf numFmtId="0" fontId="12" fillId="4" borderId="34" xfId="0" applyFont="1" applyFill="1" applyBorder="1" applyAlignment="1">
      <alignment horizontal="center" vertical="center"/>
    </xf>
    <xf numFmtId="0" fontId="12" fillId="4" borderId="31" xfId="0" applyFont="1" applyFill="1" applyBorder="1" applyAlignment="1">
      <alignment horizontal="center" vertical="center" wrapText="1"/>
    </xf>
    <xf numFmtId="0" fontId="12" fillId="4" borderId="35" xfId="0" applyFont="1" applyFill="1" applyBorder="1" applyAlignment="1">
      <alignment horizontal="center" vertical="center"/>
    </xf>
    <xf numFmtId="165" fontId="12" fillId="0" borderId="0" xfId="0" applyNumberFormat="1" applyFont="1" applyAlignment="1">
      <alignment horizontal="center" vertical="center"/>
    </xf>
    <xf numFmtId="0" fontId="11" fillId="7" borderId="0" xfId="0" applyFont="1" applyFill="1" applyAlignment="1">
      <alignment vertical="center"/>
    </xf>
    <xf numFmtId="165" fontId="12" fillId="0" borderId="8" xfId="0" applyNumberFormat="1" applyFont="1" applyBorder="1" applyAlignment="1">
      <alignment horizontal="center" vertical="center"/>
    </xf>
    <xf numFmtId="0" fontId="12" fillId="0" borderId="36" xfId="0" applyFont="1" applyBorder="1" applyAlignment="1">
      <alignment horizontal="center" vertical="center"/>
    </xf>
    <xf numFmtId="0" fontId="12" fillId="0" borderId="29" xfId="0" applyFont="1" applyBorder="1" applyAlignment="1">
      <alignment horizontal="center" vertical="center"/>
    </xf>
    <xf numFmtId="0" fontId="12" fillId="0" borderId="37" xfId="0" applyFont="1" applyBorder="1" applyAlignment="1">
      <alignment horizontal="center" vertical="center"/>
    </xf>
    <xf numFmtId="165" fontId="12" fillId="7" borderId="0" xfId="0" applyNumberFormat="1" applyFont="1" applyFill="1" applyAlignment="1">
      <alignment horizontal="center" vertical="center"/>
    </xf>
    <xf numFmtId="9" fontId="12" fillId="4" borderId="0" xfId="2" applyFont="1" applyFill="1" applyBorder="1" applyAlignment="1">
      <alignment horizontal="right" vertical="center"/>
    </xf>
    <xf numFmtId="9" fontId="12" fillId="4" borderId="30" xfId="2" applyFont="1" applyFill="1" applyBorder="1" applyAlignment="1">
      <alignment horizontal="right" vertical="center"/>
    </xf>
    <xf numFmtId="9" fontId="12" fillId="4" borderId="31" xfId="2" applyFont="1" applyFill="1" applyBorder="1" applyAlignment="1">
      <alignment horizontal="right" vertical="center"/>
    </xf>
    <xf numFmtId="167" fontId="12" fillId="0" borderId="38" xfId="2" applyNumberFormat="1" applyFont="1" applyBorder="1" applyAlignment="1">
      <alignment horizontal="right" vertical="center"/>
    </xf>
    <xf numFmtId="167" fontId="12" fillId="7" borderId="39" xfId="2" applyNumberFormat="1" applyFont="1" applyFill="1" applyBorder="1" applyAlignment="1">
      <alignment horizontal="right" vertical="center"/>
    </xf>
    <xf numFmtId="0" fontId="13" fillId="3" borderId="0" xfId="0" applyFont="1" applyFill="1" applyAlignment="1">
      <alignment vertical="center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9" fontId="0" fillId="0" borderId="0" xfId="0" applyNumberFormat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43" fontId="14" fillId="4" borderId="1" xfId="1" applyFont="1" applyFill="1" applyBorder="1" applyAlignment="1">
      <alignment horizontal="left" vertical="center" wrapText="1"/>
    </xf>
    <xf numFmtId="0" fontId="14" fillId="4" borderId="41" xfId="0" applyFont="1" applyFill="1" applyBorder="1" applyAlignment="1">
      <alignment horizontal="left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29" fillId="0" borderId="0" xfId="0" applyFont="1"/>
    <xf numFmtId="0" fontId="27" fillId="4" borderId="0" xfId="0" applyFont="1" applyFill="1" applyAlignment="1">
      <alignment horizontal="left" vertical="center"/>
    </xf>
    <xf numFmtId="0" fontId="30" fillId="0" borderId="0" xfId="0" applyFont="1" applyAlignment="1">
      <alignment horizontal="justify" vertical="center"/>
    </xf>
    <xf numFmtId="166" fontId="29" fillId="0" borderId="0" xfId="0" applyNumberFormat="1" applyFont="1" applyAlignment="1">
      <alignment horizontal="center" vertical="center"/>
    </xf>
    <xf numFmtId="165" fontId="10" fillId="3" borderId="5" xfId="0" applyNumberFormat="1" applyFont="1" applyFill="1" applyBorder="1" applyAlignment="1">
      <alignment horizontal="center" vertical="center" wrapText="1"/>
    </xf>
    <xf numFmtId="0" fontId="17" fillId="7" borderId="16" xfId="0" applyFont="1" applyFill="1" applyBorder="1" applyAlignment="1">
      <alignment horizontal="center" vertical="center" wrapText="1"/>
    </xf>
    <xf numFmtId="168" fontId="10" fillId="3" borderId="10" xfId="1" applyNumberFormat="1" applyFont="1" applyFill="1" applyBorder="1" applyAlignment="1">
      <alignment horizontal="center" vertical="center" wrapText="1"/>
    </xf>
    <xf numFmtId="168" fontId="5" fillId="2" borderId="0" xfId="0" applyNumberFormat="1" applyFont="1" applyFill="1" applyAlignment="1">
      <alignment horizontal="right" vertical="center"/>
    </xf>
    <xf numFmtId="168" fontId="5" fillId="0" borderId="0" xfId="0" applyNumberFormat="1" applyFont="1" applyAlignment="1">
      <alignment horizontal="right" vertical="center"/>
    </xf>
    <xf numFmtId="168" fontId="6" fillId="0" borderId="0" xfId="0" applyNumberFormat="1" applyFont="1" applyAlignment="1">
      <alignment horizontal="right" vertical="center"/>
    </xf>
    <xf numFmtId="168" fontId="14" fillId="4" borderId="6" xfId="1" applyNumberFormat="1" applyFont="1" applyFill="1" applyBorder="1" applyAlignment="1">
      <alignment horizontal="right" vertical="center" wrapText="1"/>
    </xf>
    <xf numFmtId="168" fontId="10" fillId="3" borderId="5" xfId="0" applyNumberFormat="1" applyFont="1" applyFill="1" applyBorder="1" applyAlignment="1">
      <alignment horizontal="right" vertical="center" wrapText="1"/>
    </xf>
    <xf numFmtId="165" fontId="12" fillId="0" borderId="0" xfId="0" applyNumberFormat="1" applyFont="1" applyAlignment="1">
      <alignment vertical="center"/>
    </xf>
    <xf numFmtId="168" fontId="28" fillId="8" borderId="42" xfId="0" applyNumberFormat="1" applyFont="1" applyFill="1" applyBorder="1" applyAlignment="1">
      <alignment horizontal="center" vertical="center"/>
    </xf>
    <xf numFmtId="168" fontId="28" fillId="8" borderId="40" xfId="0" applyNumberFormat="1" applyFont="1" applyFill="1" applyBorder="1" applyAlignment="1">
      <alignment horizontal="center" vertical="center"/>
    </xf>
    <xf numFmtId="168" fontId="28" fillId="8" borderId="44" xfId="0" applyNumberFormat="1" applyFont="1" applyFill="1" applyBorder="1" applyAlignment="1">
      <alignment horizontal="center" vertical="center"/>
    </xf>
    <xf numFmtId="168" fontId="27" fillId="0" borderId="43" xfId="3" applyNumberFormat="1" applyFont="1" applyBorder="1" applyAlignment="1">
      <alignment horizontal="center" vertical="center"/>
    </xf>
    <xf numFmtId="165" fontId="10" fillId="3" borderId="15" xfId="1" applyNumberFormat="1" applyFont="1" applyFill="1" applyBorder="1" applyAlignment="1">
      <alignment horizontal="left" vertical="center" wrapText="1"/>
    </xf>
    <xf numFmtId="165" fontId="10" fillId="3" borderId="6" xfId="1" applyNumberFormat="1" applyFont="1" applyFill="1" applyBorder="1" applyAlignment="1">
      <alignment horizontal="left" vertical="center" wrapText="1"/>
    </xf>
    <xf numFmtId="168" fontId="12" fillId="0" borderId="0" xfId="0" applyNumberFormat="1" applyFont="1" applyAlignment="1">
      <alignment vertical="center"/>
    </xf>
    <xf numFmtId="166" fontId="27" fillId="0" borderId="43" xfId="3" applyNumberFormat="1" applyFont="1" applyBorder="1" applyAlignment="1">
      <alignment horizontal="center" vertical="center"/>
    </xf>
    <xf numFmtId="166" fontId="10" fillId="3" borderId="5" xfId="0" applyNumberFormat="1" applyFont="1" applyFill="1" applyBorder="1" applyAlignment="1">
      <alignment horizontal="center" vertical="center" wrapText="1"/>
    </xf>
    <xf numFmtId="166" fontId="10" fillId="3" borderId="45" xfId="0" applyNumberFormat="1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168" fontId="7" fillId="3" borderId="10" xfId="1" applyNumberFormat="1" applyFont="1" applyFill="1" applyBorder="1" applyAlignment="1">
      <alignment horizontal="center" vertical="center" wrapText="1"/>
    </xf>
    <xf numFmtId="165" fontId="18" fillId="4" borderId="21" xfId="1" applyNumberFormat="1" applyFont="1" applyFill="1" applyBorder="1" applyAlignment="1">
      <alignment horizontal="left" vertical="center" wrapText="1"/>
    </xf>
    <xf numFmtId="0" fontId="33" fillId="0" borderId="0" xfId="0" applyFont="1"/>
    <xf numFmtId="168" fontId="24" fillId="8" borderId="6" xfId="1" applyNumberFormat="1" applyFont="1" applyFill="1" applyBorder="1" applyAlignment="1">
      <alignment horizontal="right" vertical="center" wrapText="1"/>
    </xf>
    <xf numFmtId="0" fontId="7" fillId="3" borderId="29" xfId="1" quotePrefix="1" applyNumberFormat="1" applyFont="1" applyFill="1" applyBorder="1" applyAlignment="1">
      <alignment horizontal="center" vertical="center" wrapText="1"/>
    </xf>
    <xf numFmtId="43" fontId="14" fillId="4" borderId="47" xfId="1" applyFont="1" applyFill="1" applyBorder="1" applyAlignment="1">
      <alignment horizontal="left" vertical="center" wrapText="1"/>
    </xf>
    <xf numFmtId="43" fontId="14" fillId="4" borderId="46" xfId="1" applyFont="1" applyFill="1" applyBorder="1" applyAlignment="1">
      <alignment horizontal="left" vertical="center" wrapText="1"/>
    </xf>
    <xf numFmtId="165" fontId="10" fillId="3" borderId="6" xfId="0" applyNumberFormat="1" applyFont="1" applyFill="1" applyBorder="1" applyAlignment="1">
      <alignment horizontal="left" vertical="center" wrapText="1"/>
    </xf>
    <xf numFmtId="0" fontId="5" fillId="2" borderId="0" xfId="0" applyFont="1" applyFill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10" fillId="3" borderId="11" xfId="1" quotePrefix="1" applyNumberFormat="1" applyFont="1" applyFill="1" applyBorder="1" applyAlignment="1">
      <alignment horizontal="center" vertical="center" wrapText="1"/>
    </xf>
    <xf numFmtId="0" fontId="14" fillId="4" borderId="21" xfId="1" applyNumberFormat="1" applyFont="1" applyFill="1" applyBorder="1" applyAlignment="1">
      <alignment horizontal="left" vertical="center" wrapText="1"/>
    </xf>
    <xf numFmtId="0" fontId="34" fillId="4" borderId="21" xfId="1" applyNumberFormat="1" applyFont="1" applyFill="1" applyBorder="1" applyAlignment="1">
      <alignment horizontal="left" vertical="center" wrapText="1"/>
    </xf>
    <xf numFmtId="168" fontId="28" fillId="4" borderId="0" xfId="0" applyNumberFormat="1" applyFont="1" applyFill="1" applyAlignment="1">
      <alignment horizontal="center" vertical="center"/>
    </xf>
    <xf numFmtId="0" fontId="35" fillId="3" borderId="5" xfId="0" applyFont="1" applyFill="1" applyBorder="1" applyAlignment="1">
      <alignment horizontal="center" vertical="center" wrapText="1"/>
    </xf>
    <xf numFmtId="166" fontId="14" fillId="4" borderId="1" xfId="1" applyNumberFormat="1" applyFont="1" applyFill="1" applyBorder="1" applyAlignment="1">
      <alignment horizontal="center" vertical="center" wrapText="1"/>
    </xf>
    <xf numFmtId="9" fontId="12" fillId="0" borderId="0" xfId="0" applyNumberFormat="1" applyFont="1" applyAlignment="1">
      <alignment horizontal="right" vertical="center"/>
    </xf>
    <xf numFmtId="43" fontId="14" fillId="4" borderId="41" xfId="1" applyFont="1" applyFill="1" applyBorder="1" applyAlignment="1">
      <alignment horizontal="left" vertical="center" wrapText="1"/>
    </xf>
    <xf numFmtId="20" fontId="0" fillId="0" borderId="0" xfId="0" applyNumberFormat="1"/>
    <xf numFmtId="166" fontId="36" fillId="4" borderId="1" xfId="1" applyNumberFormat="1" applyFont="1" applyFill="1" applyBorder="1" applyAlignment="1">
      <alignment horizontal="center" vertical="center" wrapText="1"/>
    </xf>
    <xf numFmtId="166" fontId="38" fillId="0" borderId="43" xfId="3" applyNumberFormat="1" applyFont="1" applyBorder="1" applyAlignment="1">
      <alignment horizontal="center" vertical="center"/>
    </xf>
    <xf numFmtId="9" fontId="12" fillId="0" borderId="0" xfId="0" applyNumberFormat="1" applyFont="1" applyAlignment="1">
      <alignment vertical="center"/>
    </xf>
    <xf numFmtId="168" fontId="6" fillId="0" borderId="0" xfId="0" applyNumberFormat="1" applyFont="1" applyAlignment="1">
      <alignment vertical="center"/>
    </xf>
    <xf numFmtId="43" fontId="14" fillId="10" borderId="46" xfId="1" applyFont="1" applyFill="1" applyBorder="1" applyAlignment="1">
      <alignment horizontal="left" vertical="center" wrapText="1"/>
    </xf>
    <xf numFmtId="165" fontId="10" fillId="10" borderId="15" xfId="1" applyNumberFormat="1" applyFont="1" applyFill="1" applyBorder="1" applyAlignment="1">
      <alignment horizontal="left" vertical="center" wrapText="1"/>
    </xf>
    <xf numFmtId="0" fontId="39" fillId="4" borderId="41" xfId="0" applyNumberFormat="1" applyFont="1" applyFill="1" applyBorder="1" applyAlignment="1">
      <alignment horizontal="left" vertical="center" wrapText="1"/>
    </xf>
    <xf numFmtId="0" fontId="39" fillId="4" borderId="41" xfId="0" applyFont="1" applyFill="1" applyBorder="1" applyAlignment="1">
      <alignment horizontal="left" vertical="center" wrapText="1"/>
    </xf>
    <xf numFmtId="165" fontId="39" fillId="4" borderId="2" xfId="1" applyNumberFormat="1" applyFont="1" applyFill="1" applyBorder="1" applyAlignment="1">
      <alignment horizontal="left" vertical="center" wrapText="1"/>
    </xf>
    <xf numFmtId="165" fontId="39" fillId="4" borderId="1" xfId="1" applyNumberFormat="1" applyFont="1" applyFill="1" applyBorder="1" applyAlignment="1">
      <alignment horizontal="left" vertical="center" wrapText="1"/>
    </xf>
    <xf numFmtId="168" fontId="39" fillId="4" borderId="6" xfId="1" applyNumberFormat="1" applyFont="1" applyFill="1" applyBorder="1" applyAlignment="1">
      <alignment horizontal="right" vertical="center" wrapText="1"/>
    </xf>
    <xf numFmtId="43" fontId="39" fillId="4" borderId="41" xfId="1" applyFont="1" applyFill="1" applyBorder="1" applyAlignment="1">
      <alignment horizontal="left" vertical="center" wrapText="1"/>
    </xf>
    <xf numFmtId="165" fontId="39" fillId="3" borderId="15" xfId="1" applyNumberFormat="1" applyFont="1" applyFill="1" applyBorder="1" applyAlignment="1">
      <alignment horizontal="left" vertical="center" wrapText="1"/>
    </xf>
    <xf numFmtId="165" fontId="40" fillId="3" borderId="6" xfId="1" applyNumberFormat="1" applyFont="1" applyFill="1" applyBorder="1" applyAlignment="1">
      <alignment horizontal="left" vertical="center" wrapText="1"/>
    </xf>
    <xf numFmtId="165" fontId="39" fillId="4" borderId="21" xfId="1" applyNumberFormat="1" applyFont="1" applyFill="1" applyBorder="1" applyAlignment="1">
      <alignment horizontal="left" vertical="center" wrapText="1"/>
    </xf>
    <xf numFmtId="165" fontId="39" fillId="4" borderId="22" xfId="1" applyNumberFormat="1" applyFont="1" applyFill="1" applyBorder="1" applyAlignment="1">
      <alignment horizontal="left" vertical="center" wrapText="1"/>
    </xf>
    <xf numFmtId="165" fontId="41" fillId="3" borderId="14" xfId="1" applyNumberFormat="1" applyFont="1" applyFill="1" applyBorder="1" applyAlignment="1">
      <alignment horizontal="left" vertical="center" wrapText="1"/>
    </xf>
    <xf numFmtId="165" fontId="41" fillId="3" borderId="8" xfId="1" applyNumberFormat="1" applyFont="1" applyFill="1" applyBorder="1" applyAlignment="1">
      <alignment horizontal="left" vertical="center" wrapText="1"/>
    </xf>
    <xf numFmtId="0" fontId="39" fillId="7" borderId="0" xfId="1" applyNumberFormat="1" applyFont="1" applyFill="1" applyAlignment="1">
      <alignment horizontal="left" vertical="center" wrapText="1"/>
    </xf>
    <xf numFmtId="0" fontId="39" fillId="4" borderId="21" xfId="1" applyNumberFormat="1" applyFont="1" applyFill="1" applyBorder="1" applyAlignment="1">
      <alignment horizontal="left" vertical="center" wrapText="1"/>
    </xf>
    <xf numFmtId="0" fontId="7" fillId="3" borderId="36" xfId="0" applyFont="1" applyFill="1" applyBorder="1" applyAlignment="1">
      <alignment horizontal="center" vertical="center" wrapText="1"/>
    </xf>
    <xf numFmtId="168" fontId="7" fillId="3" borderId="36" xfId="1" applyNumberFormat="1" applyFont="1" applyFill="1" applyBorder="1" applyAlignment="1">
      <alignment horizontal="center" vertical="center" wrapText="1"/>
    </xf>
    <xf numFmtId="0" fontId="7" fillId="3" borderId="29" xfId="1" applyNumberFormat="1" applyFont="1" applyFill="1" applyBorder="1" applyAlignment="1">
      <alignment horizontal="center" vertical="center" wrapText="1"/>
    </xf>
    <xf numFmtId="0" fontId="7" fillId="3" borderId="48" xfId="1" applyNumberFormat="1" applyFont="1" applyFill="1" applyBorder="1" applyAlignment="1">
      <alignment horizontal="center" vertical="center" wrapText="1"/>
    </xf>
    <xf numFmtId="0" fontId="14" fillId="4" borderId="49" xfId="0" applyFont="1" applyFill="1" applyBorder="1" applyAlignment="1">
      <alignment horizontal="left" vertical="center" wrapText="1"/>
    </xf>
    <xf numFmtId="168" fontId="24" fillId="8" borderId="36" xfId="1" applyNumberFormat="1" applyFont="1" applyFill="1" applyBorder="1" applyAlignment="1">
      <alignment horizontal="right" vertical="center" wrapText="1"/>
    </xf>
    <xf numFmtId="0" fontId="14" fillId="4" borderId="50" xfId="0" applyFont="1" applyFill="1" applyBorder="1" applyAlignment="1">
      <alignment horizontal="left" vertical="center" wrapText="1"/>
    </xf>
    <xf numFmtId="166" fontId="10" fillId="3" borderId="51" xfId="0" applyNumberFormat="1" applyFont="1" applyFill="1" applyBorder="1" applyAlignment="1">
      <alignment horizontal="center" vertical="center" wrapText="1"/>
    </xf>
    <xf numFmtId="0" fontId="7" fillId="3" borderId="52" xfId="1" applyNumberFormat="1" applyFont="1" applyFill="1" applyBorder="1" applyAlignment="1">
      <alignment horizontal="center" vertical="center" wrapText="1"/>
    </xf>
    <xf numFmtId="0" fontId="14" fillId="4" borderId="29" xfId="0" applyFont="1" applyFill="1" applyBorder="1" applyAlignment="1">
      <alignment horizontal="left" vertical="center" wrapText="1"/>
    </xf>
    <xf numFmtId="0" fontId="10" fillId="3" borderId="0" xfId="0" applyFont="1" applyFill="1" applyAlignment="1">
      <alignment horizontal="center" vertical="center" textRotation="90"/>
    </xf>
    <xf numFmtId="0" fontId="10" fillId="2" borderId="0" xfId="0" applyFont="1" applyFill="1" applyAlignment="1">
      <alignment horizontal="center" vertical="center" textRotation="90" wrapText="1"/>
    </xf>
    <xf numFmtId="0" fontId="2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2" fillId="9" borderId="9" xfId="0" applyFont="1" applyFill="1" applyBorder="1" applyAlignment="1" applyProtection="1">
      <alignment horizontal="center" vertical="center"/>
      <protection hidden="1"/>
    </xf>
    <xf numFmtId="0" fontId="32" fillId="9" borderId="0" xfId="0" applyFont="1" applyFill="1" applyAlignment="1" applyProtection="1">
      <alignment horizontal="center" vertical="center"/>
      <protection hidden="1"/>
    </xf>
    <xf numFmtId="0" fontId="37" fillId="0" borderId="16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3" borderId="0" xfId="0" applyFont="1" applyFill="1" applyAlignment="1">
      <alignment horizontal="center" vertical="center" textRotation="90" wrapText="1"/>
    </xf>
    <xf numFmtId="0" fontId="10" fillId="3" borderId="0" xfId="0" applyFont="1" applyFill="1" applyAlignment="1">
      <alignment horizontal="left" vertical="center" wrapText="1"/>
    </xf>
  </cellXfs>
  <cellStyles count="5">
    <cellStyle name="Milliers" xfId="1" builtinId="3"/>
    <cellStyle name="Monétaire" xfId="3" builtinId="4"/>
    <cellStyle name="Monétaire 2" xfId="4" xr:uid="{00000000-0005-0000-0000-000002000000}"/>
    <cellStyle name="Normal" xfId="0" builtinId="0"/>
    <cellStyle name="Pourcentage" xfId="2" builtinId="5"/>
  </cellStyles>
  <dxfs count="237">
    <dxf>
      <alignment horizontal="left" vertical="center" textRotation="0" wrapText="1" indent="0" justifyLastLine="0" shrinkToFit="0" readingOrder="0"/>
      <border diagonalUp="0" diagonalDown="0">
        <left style="thin">
          <color theme="4"/>
        </left>
        <right style="thin">
          <color theme="4"/>
        </right>
        <top style="thin">
          <color theme="4"/>
        </top>
        <bottom/>
        <vertical/>
        <horizontal/>
      </border>
    </dxf>
    <dxf>
      <border outline="0">
        <bottom style="thin">
          <color theme="4"/>
        </bottom>
      </border>
    </dxf>
    <dxf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numFmt numFmtId="13" formatCode="0%"/>
    </dxf>
    <dxf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>
        <left style="hair">
          <color theme="4" tint="-0.24994659260841701"/>
        </left>
        <right style="thin">
          <color theme="4" tint="-0.24994659260841701"/>
        </right>
        <top style="hair">
          <color theme="4" tint="-0.24994659260841701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theme="4" tint="-0.24994659260841701"/>
        </left>
        <right style="hair">
          <color theme="4" tint="-0.24994659260841701"/>
        </right>
        <top style="hair">
          <color theme="4" tint="-0.24994659260841701"/>
        </top>
        <bottom/>
        <vertical/>
        <horizontal/>
      </border>
    </dxf>
    <dxf>
      <border outline="0">
        <bottom style="thin">
          <color theme="4" tint="-0.24994659260841701"/>
        </bottom>
      </border>
    </dxf>
    <dxf>
      <alignment horizontal="left" vertical="center" textRotation="0" wrapText="1" indent="0" justifyLastLine="0" shrinkToFit="0" readingOrder="0"/>
      <border diagonalUp="0" diagonalDown="0">
        <left style="thin">
          <color theme="4"/>
        </left>
        <right style="thin">
          <color theme="4"/>
        </right>
        <top style="thin">
          <color theme="4"/>
        </top>
        <bottom/>
        <vertical/>
        <horizontal/>
      </border>
    </dxf>
    <dxf>
      <border outline="0">
        <bottom style="thin">
          <color theme="4"/>
        </bottom>
      </border>
    </dxf>
    <dxf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border outline="0">
        <top style="thin">
          <color theme="7"/>
        </top>
      </border>
    </dxf>
    <dxf>
      <alignment horizontal="left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7"/>
          <bgColor theme="7"/>
        </patternFill>
      </fill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0" formatCode="General"/>
      <fill>
        <patternFill patternType="solid">
          <fgColor indexed="64"/>
          <bgColor theme="1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Arial"/>
        <scheme val="none"/>
      </font>
      <numFmt numFmtId="165" formatCode="_-* #,##0_-;\-* #,##0_-;_-* &quot;-&quot;??_-;_-@_-"/>
      <fill>
        <patternFill patternType="solid">
          <fgColor indexed="64"/>
          <bgColor theme="9" tint="-0.499984740745262"/>
        </patternFill>
      </fill>
      <alignment horizontal="left" vertical="center" textRotation="0" wrapText="1" indent="0" justifyLastLine="0" shrinkToFit="0" readingOrder="0"/>
      <border diagonalUp="0" diagonalDown="0" outline="0">
        <left style="medium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Arial"/>
        <scheme val="none"/>
      </font>
      <numFmt numFmtId="165" formatCode="_-* #,##0_-;\-* #,##0_-;_-* &quot;-&quot;??_-;_-@_-"/>
      <fill>
        <patternFill patternType="solid">
          <fgColor indexed="64"/>
          <bgColor theme="9" tint="-0.499984740745262"/>
        </patternFill>
      </fill>
      <alignment horizontal="left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5" formatCode="_-* #,##0_-;\-* #,##0_-;_-* &quot;-&quot;??_-;_-@_-"/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6"/>
        </left>
        <right/>
        <top style="thin">
          <color theme="6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5" formatCode="_-* #,##0_-;\-* #,##0_-;_-* &quot;-&quot;??_-;_-@_-"/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6"/>
        </left>
        <right/>
        <top style="thin">
          <color theme="6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5" formatCode="_-* #,##0_-;\-* #,##0_-;_-* &quot;-&quot;??_-;_-@_-"/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6"/>
        </left>
        <right style="thin">
          <color theme="9" tint="-0.499984740745262"/>
        </right>
        <top style="thin">
          <color theme="6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5" formatCode="_-* #,##0_-;\-* #,##0_-;_-* &quot;-&quot;??_-;_-@_-"/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9" tint="-0.499984740745262"/>
        </left>
        <right/>
        <top style="thin">
          <color theme="6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5" formatCode="_-* #,##0_-;\-* #,##0_-;_-* &quot;-&quot;??_-;_-@_-"/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6"/>
        </left>
        <right/>
        <top style="thin">
          <color theme="6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5" formatCode="_-* #,##0_-;\-* #,##0_-;_-* &quot;-&quot;??_-;_-@_-"/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6"/>
        </left>
        <right/>
        <top style="thin">
          <color theme="6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5" formatCode="_-* #,##0_-;\-* #,##0_-;_-* &quot;-&quot;??_-;_-@_-"/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6"/>
        </left>
        <right style="thin">
          <color theme="9" tint="-0.499984740745262"/>
        </right>
        <top style="thin">
          <color theme="6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5" formatCode="_-* #,##0_-;\-* #,##0_-;_-* &quot;-&quot;??_-;_-@_-"/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9" tint="-0.499984740745262"/>
        </left>
        <right/>
        <top style="thin">
          <color theme="6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5" formatCode="_-* #,##0_-;\-* #,##0_-;_-* &quot;-&quot;??_-;_-@_-"/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6"/>
        </left>
        <right/>
        <top style="thin">
          <color theme="6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5" formatCode="_-* #,##0_-;\-* #,##0_-;_-* &quot;-&quot;??_-;_-@_-"/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6"/>
        </left>
        <right/>
        <top style="thin">
          <color theme="6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5" formatCode="_-* #,##0_-;\-* #,##0_-;_-* &quot;-&quot;??_-;_-@_-"/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6"/>
        </left>
        <right style="thin">
          <color theme="9" tint="-0.499984740745262"/>
        </right>
        <top style="thin">
          <color theme="6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5" formatCode="_-* #,##0_-;\-* #,##0_-;_-* &quot;-&quot;??_-;_-@_-"/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9" tint="-0.499984740745262"/>
        </left>
        <right/>
        <top style="thin">
          <color theme="6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5" formatCode="_-* #,##0_-;\-* #,##0_-;_-* &quot;-&quot;??_-;_-@_-"/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6"/>
        </left>
        <right/>
        <top style="thin">
          <color theme="6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5" formatCode="_-* #,##0_-;\-* #,##0_-;_-* &quot;-&quot;??_-;_-@_-"/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6"/>
        </left>
        <right/>
        <top style="thin">
          <color theme="6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5" formatCode="_-* #,##0_-;\-* #,##0_-;_-* &quot;-&quot;??_-;_-@_-"/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6"/>
        </left>
        <right style="thin">
          <color theme="9" tint="-0.499984740745262"/>
        </right>
        <top style="thin">
          <color theme="6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5" formatCode="_-* #,##0_-;\-* #,##0_-;_-* &quot;-&quot;??_-;_-@_-"/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9" tint="-0.499984740745262"/>
        </left>
        <right/>
        <top style="thin">
          <color theme="6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5" formatCode="_-* #,##0_-;\-* #,##0_-;_-* &quot;-&quot;??_-;_-@_-"/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6"/>
        </left>
        <right/>
        <top style="thin">
          <color theme="6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5" formatCode="_-* #,##0_-;\-* #,##0_-;_-* &quot;-&quot;??_-;_-@_-"/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6"/>
        </left>
        <right/>
        <top style="thin">
          <color theme="6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5" formatCode="_-* #,##0_-;\-* #,##0_-;_-* &quot;-&quot;??_-;_-@_-"/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6"/>
        </left>
        <right style="thin">
          <color theme="9" tint="-0.499984740745262"/>
        </right>
        <top style="thin">
          <color theme="6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5" formatCode="_-* #,##0_-;\-* #,##0_-;_-* &quot;-&quot;??_-;_-@_-"/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9" tint="-0.499984740745262"/>
        </left>
        <right/>
        <top style="thin">
          <color theme="6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5" formatCode="_-* #,##0_-;\-* #,##0_-;_-* &quot;-&quot;??_-;_-@_-"/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6"/>
        </left>
        <right/>
        <top style="thin">
          <color theme="6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5" formatCode="_-* #,##0_-;\-* #,##0_-;_-* &quot;-&quot;??_-;_-@_-"/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>
        <left/>
        <right/>
        <top style="thin">
          <color theme="6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5" formatCode="_-* #,##0_-;\-* #,##0_-;_-* &quot;-&quot;??_-;_-@_-"/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6"/>
        </left>
        <right style="thin">
          <color theme="9" tint="-0.499984740745262"/>
        </right>
        <top style="thin">
          <color theme="6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5" formatCode="_-* #,##0_-;\-* #,##0_-;_-* &quot;-&quot;??_-;_-@_-"/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9" tint="-0.499984740745262"/>
        </left>
        <right/>
        <top style="thin">
          <color theme="6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5" formatCode="_-* #,##0_-;\-* #,##0_-;_-* &quot;-&quot;??_-;_-@_-"/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6"/>
        </left>
        <right/>
        <top style="thin">
          <color theme="6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5" formatCode="_-* #,##0_-;\-* #,##0_-;_-* &quot;-&quot;??_-;_-@_-"/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>
        <left/>
        <right/>
        <top style="thin">
          <color theme="6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scheme val="none"/>
      </font>
      <numFmt numFmtId="165" formatCode="_-* #,##0_-;\-* #,##0_-;_-* &quot;-&quot;??_-;_-@_-"/>
      <fill>
        <patternFill patternType="solid">
          <fgColor indexed="64"/>
          <bgColor theme="9" tint="-0.499984740745262"/>
        </patternFill>
      </fill>
      <alignment horizontal="left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thin">
          <color theme="6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5" formatCode="_-* #,##0_-;\-* #,##0_-;_-* &quot;-&quot;??_-;_-@_-"/>
      <fill>
        <patternFill patternType="solid">
          <fgColor indexed="64"/>
          <bgColor theme="4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6"/>
        </left>
        <right/>
        <top style="thin">
          <color theme="6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5" formatCode="_-* #,##0_-;\-* #,##0_-;_-* &quot;-&quot;??_-;_-@_-"/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theme="6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theme="6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theme="6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left" vertical="center" textRotation="0" wrapText="1" indent="0" justifyLastLine="0" shrinkToFit="0" readingOrder="0"/>
      <border diagonalUp="0" diagonalDown="0" outline="0">
        <left style="medium">
          <color indexed="64"/>
        </left>
        <right/>
        <top style="thin">
          <color theme="6"/>
        </top>
        <bottom/>
      </border>
    </dxf>
    <dxf>
      <border outline="0">
        <left style="thin">
          <color rgb="FFA5A5A5"/>
        </left>
        <right style="thin">
          <color rgb="FFA5A5A5"/>
        </right>
        <top style="thin">
          <color rgb="FFA5A5A5"/>
        </top>
        <bottom style="thin">
          <color rgb="FFA5A5A5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0" formatCode="General"/>
      <alignment horizontal="left" vertical="center" textRotation="0" wrapText="1" indent="0" justifyLastLine="0" shrinkToFit="0" readingOrder="0"/>
    </dxf>
    <dxf>
      <border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Arial"/>
        <scheme val="none"/>
      </font>
      <numFmt numFmtId="0" formatCode="General"/>
      <fill>
        <patternFill patternType="solid">
          <fgColor indexed="64"/>
          <bgColor theme="9" tint="-0.49998474074526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0" formatCode="General"/>
      <fill>
        <patternFill>
          <fgColor indexed="64"/>
          <bgColor theme="1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Arial"/>
        <scheme val="none"/>
      </font>
      <numFmt numFmtId="165" formatCode="_-* #,##0_-;\-* #,##0_-;_-* &quot;-&quot;??_-;_-@_-"/>
      <fill>
        <patternFill patternType="solid">
          <fgColor indexed="64"/>
          <bgColor theme="9" tint="-0.499984740745262"/>
        </patternFill>
      </fill>
      <alignment horizontal="left" vertical="center" textRotation="0" wrapText="1" indent="0" justifyLastLine="0" shrinkToFit="0" readingOrder="0"/>
      <border diagonalUp="0" diagonalDown="0" outline="0">
        <left style="medium">
          <color indexed="64"/>
        </left>
        <right/>
        <top style="thin">
          <color theme="6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Arial"/>
        <scheme val="none"/>
      </font>
      <numFmt numFmtId="165" formatCode="_-* #,##0_-;\-* #,##0_-;_-* &quot;-&quot;??_-;_-@_-"/>
      <fill>
        <patternFill patternType="solid">
          <fgColor indexed="64"/>
          <bgColor theme="9" tint="-0.499984740745262"/>
        </patternFill>
      </fill>
      <alignment horizontal="left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theme="6"/>
        </top>
        <bottom/>
        <vertical style="medium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5" formatCode="_-* #,##0_-;\-* #,##0_-;_-* &quot;-&quot;??_-;_-@_-"/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6"/>
        </left>
        <right/>
        <top style="thin">
          <color theme="6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5" formatCode="_-* #,##0_-;\-* #,##0_-;_-* &quot;-&quot;??_-;_-@_-"/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6"/>
        </left>
        <right/>
        <top style="thin">
          <color theme="6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5" formatCode="_-* #,##0_-;\-* #,##0_-;_-* &quot;-&quot;??_-;_-@_-"/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6"/>
        </left>
        <right style="thin">
          <color theme="9" tint="-0.499984740745262"/>
        </right>
        <top style="thin">
          <color theme="6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5" formatCode="_-* #,##0_-;\-* #,##0_-;_-* &quot;-&quot;??_-;_-@_-"/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9" tint="-0.499984740745262"/>
        </left>
        <right/>
        <top style="thin">
          <color theme="6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5" formatCode="_-* #,##0_-;\-* #,##0_-;_-* &quot;-&quot;??_-;_-@_-"/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6"/>
        </left>
        <right/>
        <top style="thin">
          <color theme="6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5" formatCode="_-* #,##0_-;\-* #,##0_-;_-* &quot;-&quot;??_-;_-@_-"/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6"/>
        </left>
        <right/>
        <top style="thin">
          <color theme="6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5" formatCode="_-* #,##0_-;\-* #,##0_-;_-* &quot;-&quot;??_-;_-@_-"/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6"/>
        </left>
        <right style="thin">
          <color theme="9" tint="-0.499984740745262"/>
        </right>
        <top style="thin">
          <color theme="6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5" formatCode="_-* #,##0_-;\-* #,##0_-;_-* &quot;-&quot;??_-;_-@_-"/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9" tint="-0.499984740745262"/>
        </left>
        <right/>
        <top style="thin">
          <color theme="6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5" formatCode="_-* #,##0_-;\-* #,##0_-;_-* &quot;-&quot;??_-;_-@_-"/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6"/>
        </left>
        <right/>
        <top style="thin">
          <color theme="6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5" formatCode="_-* #,##0_-;\-* #,##0_-;_-* &quot;-&quot;??_-;_-@_-"/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6"/>
        </left>
        <right/>
        <top style="thin">
          <color theme="6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5" formatCode="_-* #,##0_-;\-* #,##0_-;_-* &quot;-&quot;??_-;_-@_-"/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6"/>
        </left>
        <right style="thin">
          <color theme="9" tint="-0.499984740745262"/>
        </right>
        <top style="thin">
          <color theme="6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5" formatCode="_-* #,##0_-;\-* #,##0_-;_-* &quot;-&quot;??_-;_-@_-"/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9" tint="-0.499984740745262"/>
        </left>
        <right/>
        <top style="thin">
          <color theme="6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5" formatCode="_-* #,##0_-;\-* #,##0_-;_-* &quot;-&quot;??_-;_-@_-"/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6"/>
        </left>
        <right/>
        <top style="thin">
          <color theme="6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5" formatCode="_-* #,##0_-;\-* #,##0_-;_-* &quot;-&quot;??_-;_-@_-"/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6"/>
        </left>
        <right/>
        <top style="thin">
          <color theme="6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5" formatCode="_-* #,##0_-;\-* #,##0_-;_-* &quot;-&quot;??_-;_-@_-"/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6"/>
        </left>
        <right style="thin">
          <color theme="9" tint="-0.499984740745262"/>
        </right>
        <top style="thin">
          <color theme="6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5" formatCode="_-* #,##0_-;\-* #,##0_-;_-* &quot;-&quot;??_-;_-@_-"/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9" tint="-0.499984740745262"/>
        </left>
        <right/>
        <top style="thin">
          <color theme="6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5" formatCode="_-* #,##0_-;\-* #,##0_-;_-* &quot;-&quot;??_-;_-@_-"/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6"/>
        </left>
        <right/>
        <top style="thin">
          <color theme="6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5" formatCode="_-* #,##0_-;\-* #,##0_-;_-* &quot;-&quot;??_-;_-@_-"/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6"/>
        </left>
        <right/>
        <top style="thin">
          <color theme="6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5" formatCode="_-* #,##0_-;\-* #,##0_-;_-* &quot;-&quot;??_-;_-@_-"/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6"/>
        </left>
        <right style="thin">
          <color theme="9" tint="-0.499984740745262"/>
        </right>
        <top style="thin">
          <color theme="6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5" formatCode="_-* #,##0_-;\-* #,##0_-;_-* &quot;-&quot;??_-;_-@_-"/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9" tint="-0.499984740745262"/>
        </left>
        <right/>
        <top style="thin">
          <color theme="6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5" formatCode="_-* #,##0_-;\-* #,##0_-;_-* &quot;-&quot;??_-;_-@_-"/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6"/>
        </left>
        <right/>
        <top style="thin">
          <color theme="6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5" formatCode="_-* #,##0_-;\-* #,##0_-;_-* &quot;-&quot;??_-;_-@_-"/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>
        <left/>
        <right/>
        <top style="thin">
          <color theme="6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5" formatCode="_-* #,##0_-;\-* #,##0_-;_-* &quot;-&quot;??_-;_-@_-"/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6"/>
        </left>
        <right style="thin">
          <color theme="9" tint="-0.499984740745262"/>
        </right>
        <top style="thin">
          <color theme="6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5" formatCode="_-* #,##0_-;\-* #,##0_-;_-* &quot;-&quot;??_-;_-@_-"/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9" tint="-0.499984740745262"/>
        </left>
        <right/>
        <top style="thin">
          <color theme="6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5" formatCode="_-* #,##0_-;\-* #,##0_-;_-* &quot;-&quot;??_-;_-@_-"/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6"/>
        </left>
        <right/>
        <top style="thin">
          <color theme="6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5" formatCode="_-* #,##0_-;\-* #,##0_-;_-* &quot;-&quot;??_-;_-@_-"/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medium">
          <color indexed="64"/>
        </left>
        <right/>
        <top style="thin">
          <color theme="6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scheme val="none"/>
      </font>
      <numFmt numFmtId="165" formatCode="_-* #,##0_-;\-* #,##0_-;_-* &quot;-&quot;??_-;_-@_-"/>
      <fill>
        <patternFill patternType="solid">
          <fgColor indexed="64"/>
          <bgColor theme="9" tint="-0.499984740745262"/>
        </patternFill>
      </fill>
      <alignment horizontal="left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thin">
          <color theme="6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5" formatCode="_-* #,##0_-;\-* #,##0_-;_-* &quot;-&quot;??_-;_-@_-"/>
      <fill>
        <patternFill patternType="solid">
          <fgColor indexed="64"/>
          <bgColor theme="4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6"/>
        </left>
        <right/>
        <top style="thin">
          <color theme="6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5" formatCode="_-* #,##0_-;\-* #,##0_-;_-* &quot;-&quot;??_-;_-@_-"/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theme="6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theme="6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left" vertical="center" textRotation="0" wrapText="1" indent="0" justifyLastLine="0" shrinkToFit="0" readingOrder="0"/>
      <border diagonalUp="0" diagonalDown="0" outline="0">
        <left/>
        <right style="medium">
          <color indexed="64"/>
        </right>
        <top style="thin">
          <color theme="6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theme="6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theme="6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theme="6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theme="6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theme="6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left" vertical="center" textRotation="0" wrapText="1" indent="0" justifyLastLine="0" shrinkToFit="0" readingOrder="0"/>
      <border diagonalUp="0" diagonalDown="0" outline="0">
        <left style="medium">
          <color indexed="64"/>
        </left>
        <right/>
        <top style="thin">
          <color theme="6"/>
        </top>
        <bottom/>
      </border>
    </dxf>
    <dxf>
      <border outline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0" formatCode="General"/>
      <alignment horizontal="left" vertical="center" textRotation="0" wrapText="1" indent="0" justifyLastLine="0" shrinkToFit="0" readingOrder="0"/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Arial"/>
        <scheme val="none"/>
      </font>
      <numFmt numFmtId="0" formatCode="General"/>
      <fill>
        <patternFill patternType="solid">
          <fgColor indexed="64"/>
          <bgColor theme="9" tint="-0.499984740745262"/>
        </patternFill>
      </fill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68" formatCode="#,##0\ _€"/>
      <fill>
        <patternFill patternType="solid">
          <fgColor indexed="64"/>
          <bgColor theme="9" tint="0.5999938962981048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numFmt numFmtId="168" formatCode="#,##0\ _€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68" formatCode="#,##0\ _€"/>
      <fill>
        <patternFill patternType="solid">
          <fgColor indexed="64"/>
          <bgColor theme="9" tint="0.5999938962981048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numFmt numFmtId="168" formatCode="#,##0\ _€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68" formatCode="#,##0\ _€"/>
      <fill>
        <patternFill patternType="solid">
          <fgColor indexed="64"/>
          <bgColor theme="9" tint="0.5999938962981048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numFmt numFmtId="168" formatCode="#,##0\ _€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Arial"/>
        <family val="2"/>
        <scheme val="none"/>
      </font>
      <numFmt numFmtId="166" formatCode="#,##0\ &quot;€&quot;"/>
      <fill>
        <patternFill patternType="solid">
          <fgColor indexed="64"/>
          <bgColor theme="9" tint="-0.49998474074526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minor"/>
      </font>
      <numFmt numFmtId="166" formatCode="#,##0\ &quot;€&quot;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Arial"/>
        <family val="2"/>
        <scheme val="none"/>
      </font>
      <numFmt numFmtId="166" formatCode="#,##0\ &quot;€&quot;"/>
      <fill>
        <patternFill patternType="solid">
          <fgColor indexed="64"/>
          <bgColor theme="9" tint="-0.49998474074526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9"/>
        <color auto="1"/>
        <name val="Calibri"/>
        <scheme val="minor"/>
      </font>
      <numFmt numFmtId="166" formatCode="#,##0\ &quot;€&quot;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Arial"/>
        <family val="2"/>
        <scheme val="none"/>
      </font>
      <numFmt numFmtId="166" formatCode="#,##0\ &quot;€&quot;"/>
      <fill>
        <patternFill patternType="solid">
          <fgColor indexed="64"/>
          <bgColor theme="9" tint="-0.49998474074526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9"/>
        <color auto="1"/>
        <name val="Calibri"/>
        <scheme val="minor"/>
      </font>
      <numFmt numFmtId="166" formatCode="#,##0\ &quot;€&quot;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Arial"/>
        <family val="2"/>
        <scheme val="none"/>
      </font>
      <numFmt numFmtId="166" formatCode="#,##0\ &quot;€&quot;"/>
      <fill>
        <patternFill patternType="solid">
          <fgColor indexed="64"/>
          <bgColor theme="9" tint="-0.49998474074526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9"/>
        <color auto="1"/>
        <name val="Calibri"/>
        <scheme val="minor"/>
      </font>
      <numFmt numFmtId="166" formatCode="#,##0\ &quot;€&quot;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Arial"/>
        <family val="2"/>
        <scheme val="none"/>
      </font>
      <numFmt numFmtId="166" formatCode="#,##0\ &quot;€&quot;"/>
      <fill>
        <patternFill patternType="solid">
          <fgColor indexed="64"/>
          <bgColor theme="9" tint="-0.49998474074526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numFmt numFmtId="166" formatCode="#,##0\ &quot;€&quot;"/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Arial"/>
        <family val="2"/>
        <scheme val="none"/>
      </font>
      <numFmt numFmtId="166" formatCode="#,##0\ &quot;€&quot;"/>
      <fill>
        <patternFill patternType="solid">
          <fgColor indexed="64"/>
          <bgColor theme="9" tint="-0.49998474074526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i/>
        <strike val="0"/>
        <outline val="0"/>
        <shadow val="0"/>
        <u val="none"/>
        <vertAlign val="baseline"/>
        <sz val="9"/>
        <color auto="1"/>
        <name val="Arial"/>
        <scheme val="none"/>
      </font>
      <numFmt numFmtId="166" formatCode="#,##0\ &quot;€&quot;"/>
      <fill>
        <patternFill patternType="solid">
          <fgColor indexed="64"/>
          <bgColor theme="9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6"/>
        </left>
        <right/>
        <top style="thin">
          <color theme="6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Arial"/>
        <family val="2"/>
        <scheme val="none"/>
      </font>
      <numFmt numFmtId="166" formatCode="#,##0\ &quot;€&quot;"/>
      <fill>
        <patternFill patternType="solid">
          <fgColor indexed="64"/>
          <bgColor theme="9" tint="-0.49998474074526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6" formatCode="#,##0\ &quot;€&quot;"/>
      <fill>
        <patternFill patternType="solid">
          <fgColor indexed="64"/>
          <bgColor theme="9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6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Arial"/>
        <family val="2"/>
        <scheme val="none"/>
      </font>
      <numFmt numFmtId="166" formatCode="#,##0\ &quot;€&quot;"/>
      <fill>
        <patternFill patternType="solid">
          <fgColor indexed="64"/>
          <bgColor theme="9" tint="-0.49998474074526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6" formatCode="#,##0\ &quot;€&quot;"/>
      <fill>
        <patternFill patternType="solid">
          <fgColor indexed="64"/>
          <bgColor theme="9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6"/>
        </left>
        <right style="thin">
          <color theme="6"/>
        </right>
        <top style="thin">
          <color theme="6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Arial"/>
        <family val="2"/>
        <scheme val="none"/>
      </font>
      <fill>
        <patternFill patternType="solid">
          <fgColor indexed="64"/>
          <bgColor theme="9" tint="-0.49998474074526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theme="6"/>
        </right>
        <top style="thin">
          <color theme="6"/>
        </top>
        <bottom/>
      </border>
    </dxf>
    <dxf>
      <border>
        <top style="thin">
          <color indexed="64"/>
        </top>
      </border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solid">
          <fgColor indexed="64"/>
          <bgColor theme="9" tint="0.5999938962981048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solid">
          <fgColor indexed="64"/>
          <bgColor theme="9" tint="0.5999938962981048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Arial"/>
        <family val="2"/>
        <scheme val="none"/>
      </font>
      <fill>
        <patternFill patternType="solid">
          <fgColor indexed="64"/>
          <bgColor theme="9" tint="-0.49998474074526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0" formatCode="General"/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9" tint="-0.499984740745262"/>
        </left>
        <right/>
        <top style="thin">
          <color theme="6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solid">
          <fgColor indexed="64"/>
          <bgColor theme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0" formatCode="General"/>
      <fill>
        <patternFill>
          <fgColor indexed="64"/>
          <bgColor theme="1"/>
        </patternFill>
      </fill>
      <alignment horizontal="left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solid">
          <fgColor indexed="64"/>
          <bgColor theme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0" formatCode="General"/>
      <fill>
        <patternFill>
          <fgColor indexed="64"/>
          <bgColor theme="1"/>
        </patternFill>
      </fill>
      <alignment horizontal="left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Arial"/>
        <family val="2"/>
        <scheme val="none"/>
      </font>
      <numFmt numFmtId="165" formatCode="_-* #,##0_-;\-* #,##0_-;_-* &quot;-&quot;??_-;_-@_-"/>
      <fill>
        <patternFill patternType="solid">
          <fgColor indexed="64"/>
          <bgColor theme="9" tint="-0.49998474074526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Arial"/>
        <scheme val="none"/>
      </font>
      <numFmt numFmtId="165" formatCode="_-* #,##0_-;\-* #,##0_-;_-* &quot;-&quot;??_-;_-@_-"/>
      <fill>
        <patternFill patternType="solid">
          <fgColor indexed="64"/>
          <bgColor theme="9" tint="-0.499984740745262"/>
        </patternFill>
      </fill>
      <alignment horizontal="left" vertical="center" textRotation="0" wrapText="1" indent="0" justifyLastLine="0" shrinkToFit="0" readingOrder="0"/>
      <border diagonalUp="0" diagonalDown="0" outline="0">
        <left style="medium">
          <color indexed="64"/>
        </left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Arial"/>
        <family val="2"/>
        <scheme val="none"/>
      </font>
      <numFmt numFmtId="165" formatCode="_-* #,##0_-;\-* #,##0_-;_-* &quot;-&quot;??_-;_-@_-"/>
      <fill>
        <patternFill patternType="solid">
          <fgColor indexed="64"/>
          <bgColor theme="9" tint="-0.49998474074526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Arial"/>
        <scheme val="none"/>
      </font>
      <numFmt numFmtId="165" formatCode="_-* #,##0_-;\-* #,##0_-;_-* &quot;-&quot;??_-;_-@_-"/>
      <fill>
        <patternFill patternType="solid">
          <fgColor indexed="64"/>
          <bgColor theme="9" tint="-0.499984740745262"/>
        </patternFill>
      </fill>
      <alignment horizontal="left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Arial"/>
        <family val="2"/>
        <scheme val="none"/>
      </font>
      <numFmt numFmtId="165" formatCode="_-* #,##0_-;\-* #,##0_-;_-* &quot;-&quot;??_-;_-@_-"/>
      <fill>
        <patternFill patternType="solid">
          <fgColor indexed="64"/>
          <bgColor theme="9" tint="-0.49998474074526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5" formatCode="_-* #,##0_-;\-* #,##0_-;_-* &quot;-&quot;??_-;_-@_-"/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6"/>
        </left>
        <right/>
        <top style="thin">
          <color theme="6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Arial"/>
        <family val="2"/>
        <scheme val="none"/>
      </font>
      <numFmt numFmtId="165" formatCode="_-* #,##0_-;\-* #,##0_-;_-* &quot;-&quot;??_-;_-@_-"/>
      <fill>
        <patternFill patternType="solid">
          <fgColor indexed="64"/>
          <bgColor theme="9" tint="-0.49998474074526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5" formatCode="_-* #,##0_-;\-* #,##0_-;_-* &quot;-&quot;??_-;_-@_-"/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6"/>
        </left>
        <right/>
        <top style="thin">
          <color theme="6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Arial"/>
        <family val="2"/>
        <scheme val="none"/>
      </font>
      <numFmt numFmtId="165" formatCode="_-* #,##0_-;\-* #,##0_-;_-* &quot;-&quot;??_-;_-@_-"/>
      <fill>
        <patternFill patternType="solid">
          <fgColor indexed="64"/>
          <bgColor theme="9" tint="-0.49998474074526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5" formatCode="_-* #,##0_-;\-* #,##0_-;_-* &quot;-&quot;??_-;_-@_-"/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6"/>
        </left>
        <right style="thin">
          <color theme="9" tint="-0.499984740745262"/>
        </right>
        <top style="thin">
          <color theme="6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Arial"/>
        <family val="2"/>
        <scheme val="none"/>
      </font>
      <numFmt numFmtId="165" formatCode="_-* #,##0_-;\-* #,##0_-;_-* &quot;-&quot;??_-;_-@_-"/>
      <fill>
        <patternFill patternType="solid">
          <fgColor indexed="64"/>
          <bgColor theme="9" tint="-0.49998474074526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5" formatCode="_-* #,##0_-;\-* #,##0_-;_-* &quot;-&quot;??_-;_-@_-"/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9" tint="-0.499984740745262"/>
        </left>
        <right/>
        <top style="thin">
          <color theme="6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Arial"/>
        <family val="2"/>
        <scheme val="none"/>
      </font>
      <numFmt numFmtId="165" formatCode="_-* #,##0_-;\-* #,##0_-;_-* &quot;-&quot;??_-;_-@_-"/>
      <fill>
        <patternFill patternType="solid">
          <fgColor indexed="64"/>
          <bgColor theme="9" tint="-0.49998474074526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5" formatCode="_-* #,##0_-;\-* #,##0_-;_-* &quot;-&quot;??_-;_-@_-"/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6"/>
        </left>
        <right/>
        <top style="thin">
          <color theme="6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Arial"/>
        <family val="2"/>
        <scheme val="none"/>
      </font>
      <numFmt numFmtId="165" formatCode="_-* #,##0_-;\-* #,##0_-;_-* &quot;-&quot;??_-;_-@_-"/>
      <fill>
        <patternFill patternType="solid">
          <fgColor indexed="64"/>
          <bgColor theme="9" tint="-0.49998474074526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165" formatCode="_-* #,##0_-;\-* #,##0_-;_-* &quot;-&quot;??_-;_-@_-"/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6"/>
        </left>
        <right/>
        <top style="thin">
          <color theme="6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Arial"/>
        <family val="2"/>
        <scheme val="none"/>
      </font>
      <numFmt numFmtId="165" formatCode="_-* #,##0_-;\-* #,##0_-;_-* &quot;-&quot;??_-;_-@_-"/>
      <fill>
        <patternFill patternType="solid">
          <fgColor indexed="64"/>
          <bgColor theme="9" tint="-0.49998474074526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5" formatCode="_-* #,##0_-;\-* #,##0_-;_-* &quot;-&quot;??_-;_-@_-"/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6"/>
        </left>
        <right style="thin">
          <color theme="9" tint="-0.499984740745262"/>
        </right>
        <top style="thin">
          <color theme="6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Arial"/>
        <family val="2"/>
        <scheme val="none"/>
      </font>
      <numFmt numFmtId="165" formatCode="_-* #,##0_-;\-* #,##0_-;_-* &quot;-&quot;??_-;_-@_-"/>
      <fill>
        <patternFill patternType="solid">
          <fgColor indexed="64"/>
          <bgColor theme="9" tint="-0.49998474074526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5" formatCode="_-* #,##0_-;\-* #,##0_-;_-* &quot;-&quot;??_-;_-@_-"/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9" tint="-0.499984740745262"/>
        </left>
        <right/>
        <top style="thin">
          <color theme="6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Arial"/>
        <family val="2"/>
        <scheme val="none"/>
      </font>
      <numFmt numFmtId="165" formatCode="_-* #,##0_-;\-* #,##0_-;_-* &quot;-&quot;??_-;_-@_-"/>
      <fill>
        <patternFill patternType="solid">
          <fgColor indexed="64"/>
          <bgColor theme="9" tint="-0.49998474074526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5" formatCode="_-* #,##0_-;\-* #,##0_-;_-* &quot;-&quot;??_-;_-@_-"/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6"/>
        </left>
        <right/>
        <top style="thin">
          <color theme="6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Arial"/>
        <family val="2"/>
        <scheme val="none"/>
      </font>
      <numFmt numFmtId="165" formatCode="_-* #,##0_-;\-* #,##0_-;_-* &quot;-&quot;??_-;_-@_-"/>
      <fill>
        <patternFill patternType="solid">
          <fgColor indexed="64"/>
          <bgColor theme="9" tint="-0.49998474074526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5" formatCode="_-* #,##0_-;\-* #,##0_-;_-* &quot;-&quot;??_-;_-@_-"/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6"/>
        </left>
        <right/>
        <top style="thin">
          <color theme="6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Arial"/>
        <family val="2"/>
        <scheme val="none"/>
      </font>
      <numFmt numFmtId="165" formatCode="_-* #,##0_-;\-* #,##0_-;_-* &quot;-&quot;??_-;_-@_-"/>
      <fill>
        <patternFill patternType="solid">
          <fgColor indexed="64"/>
          <bgColor theme="9" tint="-0.49998474074526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5" formatCode="_-* #,##0_-;\-* #,##0_-;_-* &quot;-&quot;??_-;_-@_-"/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6"/>
        </left>
        <right style="thin">
          <color theme="9" tint="-0.499984740745262"/>
        </right>
        <top style="thin">
          <color theme="6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Arial"/>
        <family val="2"/>
        <scheme val="none"/>
      </font>
      <numFmt numFmtId="165" formatCode="_-* #,##0_-;\-* #,##0_-;_-* &quot;-&quot;??_-;_-@_-"/>
      <fill>
        <patternFill patternType="solid">
          <fgColor indexed="64"/>
          <bgColor theme="9" tint="-0.49998474074526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5" formatCode="_-* #,##0_-;\-* #,##0_-;_-* &quot;-&quot;??_-;_-@_-"/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9" tint="-0.499984740745262"/>
        </left>
        <right/>
        <top style="thin">
          <color theme="6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Arial"/>
        <family val="2"/>
        <scheme val="none"/>
      </font>
      <numFmt numFmtId="165" formatCode="_-* #,##0_-;\-* #,##0_-;_-* &quot;-&quot;??_-;_-@_-"/>
      <fill>
        <patternFill patternType="solid">
          <fgColor indexed="64"/>
          <bgColor theme="9" tint="-0.499984740745262"/>
        </patternFill>
      </fill>
      <alignment horizontal="left" vertical="center" textRotation="0" wrapText="1" indent="0" justifyLastLine="0" shrinkToFit="0" readingOrder="0"/>
      <border diagonalUp="0" diagonalDown="0" outline="0">
        <left style="medium">
          <color indexed="64"/>
        </left>
        <right/>
        <top style="thin">
          <color theme="6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Arial"/>
        <scheme val="none"/>
      </font>
      <numFmt numFmtId="165" formatCode="_-* #,##0_-;\-* #,##0_-;_-* &quot;-&quot;??_-;_-@_-"/>
      <fill>
        <patternFill patternType="solid">
          <fgColor indexed="64"/>
          <bgColor theme="9" tint="-0.499984740745262"/>
        </patternFill>
      </fill>
      <alignment horizontal="left" vertical="center" textRotation="0" wrapText="1" indent="0" justifyLastLine="0" shrinkToFit="0" readingOrder="0"/>
      <border diagonalUp="0" diagonalDown="0">
        <left style="medium">
          <color indexed="64"/>
        </left>
        <right/>
        <top style="thin">
          <color theme="6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Arial"/>
        <family val="2"/>
        <scheme val="none"/>
      </font>
      <numFmt numFmtId="165" formatCode="_-* #,##0_-;\-* #,##0_-;_-* &quot;-&quot;??_-;_-@_-"/>
      <fill>
        <patternFill patternType="solid">
          <fgColor indexed="64"/>
          <bgColor theme="9" tint="-0.49998474074526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5" formatCode="_-* #,##0_-;\-* #,##0_-;_-* &quot;-&quot;??_-;_-@_-"/>
      <fill>
        <patternFill patternType="solid">
          <fgColor indexed="64"/>
          <bgColor theme="9" tint="-0.499984740745262"/>
        </patternFill>
      </fill>
      <alignment horizontal="left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theme="6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Arial"/>
        <family val="2"/>
        <scheme val="none"/>
      </font>
      <numFmt numFmtId="168" formatCode="#,##0\ _€"/>
      <fill>
        <patternFill patternType="solid">
          <fgColor indexed="64"/>
          <bgColor theme="9" tint="-0.499984740745262"/>
        </patternFill>
      </fill>
      <alignment horizontal="right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8" formatCode="#,##0\ _€"/>
      <fill>
        <patternFill patternType="solid">
          <fgColor indexed="64"/>
          <bgColor theme="9" tint="0.79998168889431442"/>
        </patternFill>
      </fill>
      <alignment horizontal="right" vertical="center" textRotation="0" wrapText="1" indent="0" justifyLastLine="0" shrinkToFit="0" readingOrder="0"/>
      <border diagonalUp="0" diagonalDown="0">
        <left style="medium">
          <color indexed="64"/>
        </left>
        <right/>
        <top style="thin">
          <color theme="6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Arial"/>
        <family val="2"/>
        <scheme val="none"/>
      </font>
      <numFmt numFmtId="168" formatCode="#,##0\ _€"/>
      <fill>
        <patternFill patternType="solid">
          <fgColor indexed="64"/>
          <bgColor theme="9" tint="-0.499984740745262"/>
        </patternFill>
      </fill>
      <alignment horizontal="right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>
        <left/>
        <right style="medium">
          <color indexed="64"/>
        </right>
        <top style="thin">
          <color theme="6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Arial"/>
        <family val="2"/>
        <scheme val="none"/>
      </font>
      <numFmt numFmtId="168" formatCode="#,##0\ _€"/>
      <fill>
        <patternFill patternType="solid">
          <fgColor indexed="64"/>
          <bgColor theme="9" tint="-0.499984740745262"/>
        </patternFill>
      </fill>
      <alignment horizontal="right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8" formatCode="#,##0\ _€"/>
      <fill>
        <patternFill patternType="solid">
          <fgColor indexed="64"/>
          <bgColor theme="9" tint="0.79998168889431442"/>
        </patternFill>
      </fill>
      <alignment horizontal="right" vertical="center" textRotation="0" wrapText="1" indent="0" justifyLastLine="0" shrinkToFit="0" readingOrder="0"/>
      <border diagonalUp="0" diagonalDown="0">
        <left style="medium">
          <color indexed="64"/>
        </left>
        <right/>
        <top style="thin">
          <color theme="6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Arial"/>
        <family val="2"/>
        <scheme val="none"/>
      </font>
      <numFmt numFmtId="165" formatCode="_-* #,##0_-;\-* #,##0_-;_-* &quot;-&quot;??_-;_-@_-"/>
      <fill>
        <patternFill patternType="solid">
          <fgColor indexed="64"/>
          <bgColor theme="9" tint="-0.49998474074526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5" formatCode="_-* #,##0_-;\-* #,##0_-;_-* &quot;-&quot;??_-;_-@_-"/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>
        <left/>
        <right/>
        <top style="thin">
          <color theme="6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Arial"/>
        <family val="2"/>
        <scheme val="none"/>
      </font>
      <fill>
        <patternFill patternType="solid">
          <fgColor indexed="64"/>
          <bgColor theme="9" tint="-0.499984740745262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5" formatCode="_-* #,##0_-;\-* #,##0_-;_-* &quot;-&quot;??_-;_-@_-"/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6"/>
        </left>
        <right/>
        <top style="thin">
          <color theme="6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Arial"/>
        <family val="2"/>
        <scheme val="none"/>
      </font>
      <fill>
        <patternFill patternType="solid">
          <fgColor indexed="64"/>
          <bgColor theme="9" tint="-0.499984740745262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theme="6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Arial"/>
        <family val="2"/>
        <scheme val="none"/>
      </font>
      <fill>
        <patternFill patternType="solid">
          <fgColor indexed="64"/>
          <bgColor theme="9" tint="-0.49998474074526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>
        <left/>
        <right style="medium">
          <color indexed="64"/>
        </right>
        <top style="thin">
          <color theme="6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Arial"/>
        <family val="2"/>
        <scheme val="none"/>
      </font>
      <fill>
        <patternFill patternType="solid">
          <fgColor indexed="64"/>
          <bgColor theme="9" tint="-0.49998474074526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/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0" formatCode="General"/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>
        <left/>
        <right style="medium">
          <color indexed="64"/>
        </right>
        <top style="thin">
          <color theme="6"/>
        </top>
        <bottom/>
        <vertical/>
        <horizontal/>
      </border>
    </dxf>
    <dxf>
      <border outline="0">
        <left style="thin">
          <color theme="6"/>
        </left>
        <right style="thin">
          <color theme="6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0" formatCode="General"/>
      <alignment horizontal="left" vertical="center" textRotation="0" wrapText="1" indent="0" justifyLastLine="0" shrinkToFit="0" readingOrder="0"/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0" formatCode="General"/>
      <fill>
        <patternFill patternType="solid">
          <fgColor indexed="64"/>
          <bgColor theme="0" tint="-0.1499984740745262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7" formatCode="0.0%"/>
      <alignment horizontal="right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>
        <left style="medium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general" vertical="center" textRotation="0" wrapText="0" indent="0" justifyLastLine="0" shrinkToFit="0" readingOrder="0"/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solid">
          <fgColor indexed="64"/>
          <bgColor theme="9" tint="0.79998168889431442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5" formatCode="_-* #,##0_-;\-* #,##0_-;_-* &quot;-&quot;??_-;_-@_-"/>
      <fill>
        <patternFill patternType="solid">
          <fgColor indexed="64"/>
          <bgColor theme="9" tint="0.79998168889431442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5" formatCode="_-* #,##0_-;\-* #,##0_-;_-* &quot;-&quot;??_-;_-@_-"/>
      <fill>
        <patternFill patternType="solid">
          <fgColor indexed="64"/>
          <bgColor theme="9" tint="0.79998168889431442"/>
        </patternFill>
      </fill>
      <alignment horizontal="general" vertical="center" textRotation="0" wrapText="0" indent="0" justifyLastLine="0" shrinkToFit="0" readingOrder="0"/>
      <border diagonalUp="0" diagonalDown="0" outline="0">
        <left style="medium">
          <color theme="9"/>
        </left>
        <right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5" formatCode="_-* #,##0_-;\-* #,##0_-;_-* &quot;-&quot;??_-;_-@_-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5" formatCode="_-* #,##0_-;\-* #,##0_-;_-* &quot;-&quot;??_-;_-@_-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5" formatCode="_-* #,##0_-;\-* #,##0_-;_-* &quot;-&quot;??_-;_-@_-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5" formatCode="_-* #,##0_-;\-* #,##0_-;_-* &quot;-&quot;??_-;_-@_-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5" formatCode="_-* #,##0_-;\-* #,##0_-;_-* &quot;-&quot;??_-;_-@_-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5" formatCode="_-* #,##0_-;\-* #,##0_-;_-* &quot;-&quot;??_-;_-@_-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5" formatCode="_-* #,##0_-;\-* #,##0_-;_-* &quot;-&quot;??_-;_-@_-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5" formatCode="_-* #,##0_-;\-* #,##0_-;_-* &quot;-&quot;??_-;_-@_-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5" formatCode="_-* #,##0_-;\-* #,##0_-;_-* &quot;-&quot;??_-;_-@_-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5" formatCode="_-* #,##0_-;\-* #,##0_-;_-* &quot;-&quot;??_-;_-@_-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5" formatCode="_-* #,##0_-;\-* #,##0_-;_-* &quot;-&quot;??_-;_-@_-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5" formatCode="_-* #,##0_-;\-* #,##0_-;_-* &quot;-&quot;??_-;_-@_-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5" formatCode="_-* #,##0_-;\-* #,##0_-;_-* &quot;-&quot;??_-;_-@_-"/>
      <alignment horizontal="general" vertical="center" textRotation="0" wrapText="0" indent="0" justifyLastLine="0" shrinkToFit="0" readingOrder="0"/>
    </dxf>
    <dxf>
      <font>
        <i/>
        <strike val="0"/>
        <outline val="0"/>
        <shadow val="0"/>
        <u val="none"/>
        <vertAlign val="baseline"/>
        <sz val="9"/>
        <color theme="1"/>
        <name val="Arial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general" vertical="center" textRotation="0" wrapText="1" indent="0" justifyLastLine="0" shrinkToFit="0" readingOrder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general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0091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microsoft.com/office/2017/06/relationships/rdRichValue" Target="richData/rdrichvalue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eetMetadata" Target="metadata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microsoft.com/office/2017/06/relationships/rdRichValueTypes" Target="richData/rdRichValueTypes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microsoft.com/office/2017/06/relationships/rdRichValueStructure" Target="richData/rdrichvaluestructure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MIDEX\12_QUALITE_OUTILS\R1_CADRAGE\04_FORMULAIRES\FO-AMIDEX-20-Candidature%20budget%20V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MIDEX\12_QUALITE_OUTILS\03_R1_CADRAGE\ZZ_ARCHIVES\Formulaires\FO-AMIDEX-20-Candidature%20budget%20V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-Guide de saisie"/>
      <sheetName val="02-Catégories de dépenses"/>
      <sheetName val="03-Budget global - recettes"/>
      <sheetName val="04-Dépenses du projet AMidex"/>
      <sheetName val="05-Dépenses partenaires"/>
      <sheetName val="Tables"/>
      <sheetName val="FO-AMIDEX-20-Candidature budget"/>
    </sheetNames>
    <sheetDataSet>
      <sheetData sheetId="0"/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-Guide de saisie"/>
      <sheetName val="02-Catégories de dépenses"/>
      <sheetName val="03-Budget global - recettes"/>
      <sheetName val="04-Dépenses du projet AMidex"/>
      <sheetName val="05-Dépenses partenaires"/>
      <sheetName val="Tables"/>
      <sheetName val="FO-AMIDEX-20-Candidature budget"/>
    </sheetNames>
    <sheetDataSet>
      <sheetData sheetId="0"/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13</v>
    <v>3</v>
  </rv>
</rvData>
</file>

<file path=xl/richData/rdrichvaluestructure.xml><?xml version="1.0" encoding="utf-8"?>
<rvStructures xmlns="http://schemas.microsoft.com/office/spreadsheetml/2017/richdata" count="1">
  <s t="_error">
    <k n="errorType" t="i"/>
    <k n="subType" t="i"/>
  </s>
</rvStructure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0000000}" name="Tableau15" displayName="Tableau15" ref="C34:T49" totalsRowShown="0" headerRowDxfId="236" dataDxfId="234" headerRowBorderDxfId="235" tableBorderDxfId="233">
  <tableColumns count="18">
    <tableColumn id="1" xr3:uid="{00000000-0010-0000-0000-000001000000}" name="Poste financier" dataDxfId="232"/>
    <tableColumn id="2" xr3:uid="{00000000-0010-0000-0000-000002000000}" name="Masse" dataDxfId="231"/>
    <tableColumn id="3" xr3:uid="{00000000-0010-0000-0000-000003000000}" name="2020" dataDxfId="230">
      <calculatedColumnFormula>SUMIFS(#REF!,DEPENSES_TOTALES[Correspondance macroscopique],Tableau15[[#This Row],[Poste financier]])</calculatedColumnFormula>
    </tableColumn>
    <tableColumn id="4" xr3:uid="{00000000-0010-0000-0000-000004000000}" name="2021" dataDxfId="229"/>
    <tableColumn id="5" xr3:uid="{00000000-0010-0000-0000-000005000000}" name="2022" dataDxfId="228"/>
    <tableColumn id="6" xr3:uid="{00000000-0010-0000-0000-000006000000}" name="2023" dataDxfId="227"/>
    <tableColumn id="7" xr3:uid="{00000000-0010-0000-0000-000007000000}" name="2024" dataDxfId="226"/>
    <tableColumn id="8" xr3:uid="{00000000-0010-0000-0000-000008000000}" name="2025" dataDxfId="225"/>
    <tableColumn id="9" xr3:uid="{00000000-0010-0000-0000-000009000000}" name="2026" dataDxfId="224"/>
    <tableColumn id="10" xr3:uid="{00000000-0010-0000-0000-00000A000000}" name="2027" dataDxfId="223"/>
    <tableColumn id="11" xr3:uid="{00000000-0010-0000-0000-00000B000000}" name="2028" dataDxfId="222"/>
    <tableColumn id="12" xr3:uid="{00000000-0010-0000-0000-00000C000000}" name="2029" dataDxfId="221"/>
    <tableColumn id="13" xr3:uid="{00000000-0010-0000-0000-00000D000000}" name="2030" dataDxfId="220"/>
    <tableColumn id="14" xr3:uid="{00000000-0010-0000-0000-00000E000000}" name="2031" dataDxfId="219"/>
    <tableColumn id="15" xr3:uid="{00000000-0010-0000-0000-00000F000000}" name="2032" dataDxfId="218"/>
    <tableColumn id="16" xr3:uid="{00000000-0010-0000-0000-000010000000}" name="Total" dataDxfId="217">
      <calculatedColumnFormula>SUM(Tableau15[[#This Row],[2020]:[2032]])</calculatedColumnFormula>
    </tableColumn>
    <tableColumn id="17" xr3:uid="{00000000-0010-0000-0000-000011000000}" name="Montant prévu " dataDxfId="216"/>
    <tableColumn id="18" xr3:uid="{00000000-0010-0000-0000-000012000000}" name="Exécution" dataDxfId="215">
      <calculatedColumnFormula>IFERROR(Tableau15[[#This Row],[Total]]/Tableau15[[#This Row],[Montant prévu ]]," -   ")</calculatedColumnFormula>
    </tableColumn>
  </tableColumns>
  <tableStyleInfo name="TableStyleLight2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1000000}" name="Tableau16" displayName="Tableau16" ref="D51:T55" totalsRowShown="0" headerRowDxfId="214" dataDxfId="213" tableBorderDxfId="212">
  <tableColumns count="17">
    <tableColumn id="1" xr3:uid="{00000000-0010-0000-0100-000001000000}" name="Totaux" dataDxfId="211"/>
    <tableColumn id="2" xr3:uid="{00000000-0010-0000-0100-000002000000}" name="2020" dataDxfId="210"/>
    <tableColumn id="3" xr3:uid="{00000000-0010-0000-0100-000003000000}" name="2021" dataDxfId="209"/>
    <tableColumn id="4" xr3:uid="{00000000-0010-0000-0100-000004000000}" name="2022" dataDxfId="208"/>
    <tableColumn id="5" xr3:uid="{00000000-0010-0000-0100-000005000000}" name="2023" dataDxfId="207"/>
    <tableColumn id="6" xr3:uid="{00000000-0010-0000-0100-000006000000}" name="2024" dataDxfId="206"/>
    <tableColumn id="7" xr3:uid="{00000000-0010-0000-0100-000007000000}" name="2025" dataDxfId="205"/>
    <tableColumn id="8" xr3:uid="{00000000-0010-0000-0100-000008000000}" name="2026" dataDxfId="204"/>
    <tableColumn id="9" xr3:uid="{00000000-0010-0000-0100-000009000000}" name="2027" dataDxfId="203"/>
    <tableColumn id="10" xr3:uid="{00000000-0010-0000-0100-00000A000000}" name="2028" dataDxfId="202"/>
    <tableColumn id="11" xr3:uid="{00000000-0010-0000-0100-00000B000000}" name="2029" dataDxfId="201"/>
    <tableColumn id="12" xr3:uid="{00000000-0010-0000-0100-00000C000000}" name="2030" dataDxfId="200"/>
    <tableColumn id="13" xr3:uid="{00000000-0010-0000-0100-00000D000000}" name="2031" dataDxfId="199"/>
    <tableColumn id="14" xr3:uid="{00000000-0010-0000-0100-00000E000000}" name="2032" dataDxfId="198"/>
    <tableColumn id="15" xr3:uid="{00000000-0010-0000-0100-00000F000000}" name="Total" dataDxfId="197"/>
    <tableColumn id="16" xr3:uid="{00000000-0010-0000-0100-000010000000}" name="Montant prévu " dataDxfId="196"/>
    <tableColumn id="17" xr3:uid="{00000000-0010-0000-0100-000011000000}" name="Exécution" dataDxfId="195"/>
  </tableColumns>
  <tableStyleInfo name="TableStyleDark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2000000}" name="DEPENSES_TOTALES" displayName="DEPENSES_TOTALES" ref="C4:AC26" totalsRowCount="1" headerRowDxfId="194" dataDxfId="192" headerRowBorderDxfId="193" tableBorderDxfId="191">
  <autoFilter ref="C4:AC25" xr:uid="{00000000-0009-0000-0100-000006000000}"/>
  <sortState xmlns:xlrd2="http://schemas.microsoft.com/office/spreadsheetml/2017/richdata2" ref="C5:AC25">
    <sortCondition ref="C4:C25"/>
  </sortState>
  <tableColumns count="27">
    <tableColumn id="37" xr3:uid="{00000000-0010-0000-0200-000025000000}" name="Masse" totalsRowLabel="Total" dataDxfId="190" totalsRowDxfId="189"/>
    <tableColumn id="1" xr3:uid="{00000000-0010-0000-0200-000001000000}" name="Catégorie de dépenses FR" dataDxfId="188" totalsRowDxfId="187"/>
    <tableColumn id="2" xr3:uid="{00000000-0010-0000-0200-000002000000}" name="Précisions sur la nature de la dépense" dataDxfId="186" totalsRowDxfId="185"/>
    <tableColumn id="3" xr3:uid="{00000000-0010-0000-0200-000003000000}" name="Le poste de dépense figure dans la convention initiale" dataDxfId="184" totalsRowDxfId="183"/>
    <tableColumn id="36" xr3:uid="{00000000-0010-0000-0200-000024000000}" name="Ce poste fait objet de convention de versement ou de FIS" totalsRowFunction="sum" dataDxfId="182" totalsRowDxfId="181"/>
    <tableColumn id="4" xr3:uid="{00000000-0010-0000-0200-000004000000}" name="Budget Amidex prévu" totalsRowFunction="sum" dataDxfId="180" totalsRowDxfId="179">
      <calculatedColumnFormula>SUM(M5,O5,Q5,S5)</calculatedColumnFormula>
    </tableColumn>
    <tableColumn id="5" xr3:uid="{00000000-0010-0000-0200-000005000000}" name="Budget Partenaires prévu sur l'eOTP du projet" totalsRowFunction="sum" dataDxfId="178" totalsRowDxfId="177"/>
    <tableColumn id="40" xr3:uid="{00000000-0010-0000-0200-000028000000}" name="Budget Partenaires hors ligne Amidex" totalsRowFunction="sum" dataDxfId="176" totalsRowDxfId="175"/>
    <tableColumn id="6" xr3:uid="{00000000-0010-0000-0200-000006000000}" name="Budget Total Prévu sur ligne Amidex" totalsRowFunction="sum" dataDxfId="174" totalsRowDxfId="173"/>
    <tableColumn id="41" xr3:uid="{00000000-0010-0000-0200-000029000000}" name="Budget Total du Projet" totalsRowFunction="sum" dataDxfId="172" totalsRowDxfId="171">
      <calculatedColumnFormula>DEPENSES_TOTALES[[#This Row],[Budget Amidex prévu]]</calculatedColumnFormula>
    </tableColumn>
    <tableColumn id="20" xr3:uid="{00000000-0010-0000-0200-000014000000}" name="Prévisionnel AMIDEX 2027" totalsRowFunction="sum" dataDxfId="170" totalsRowDxfId="169"/>
    <tableColumn id="19" xr3:uid="{00000000-0010-0000-0200-000013000000}" name="Exécuté_x000a_2027" totalsRowFunction="sum" dataDxfId="168" totalsRowDxfId="167"/>
    <tableColumn id="8" xr3:uid="{00000000-0010-0000-0200-000008000000}" name="Prévisionnel AMIDEX 2028" totalsRowFunction="sum" dataDxfId="166" totalsRowDxfId="165"/>
    <tableColumn id="9" xr3:uid="{00000000-0010-0000-0200-000009000000}" name="Exécuté_x000a_2028" totalsRowFunction="sum" dataDxfId="164" totalsRowDxfId="163"/>
    <tableColumn id="10" xr3:uid="{00000000-0010-0000-0200-00000A000000}" name="Prévisionnel AMIDEX 2029" totalsRowFunction="sum" dataDxfId="162" totalsRowDxfId="161"/>
    <tableColumn id="11" xr3:uid="{00000000-0010-0000-0200-00000B000000}" name="Exécuté_x000a_2029" totalsRowFunction="custom" dataDxfId="160" totalsRowDxfId="159">
      <totalsRowFormula>SUBTOTAL(109,#REF!)</totalsRowFormula>
    </tableColumn>
    <tableColumn id="12" xr3:uid="{00000000-0010-0000-0200-00000C000000}" name="Prévisionnel AMIDEX 2030" totalsRowFunction="custom" dataDxfId="158" totalsRowDxfId="157" dataCellStyle="Milliers">
      <totalsRowFormula>SUBTOTAL(109,DEPENSES_TOTALES[Prévisionnel AMIDEX 2029])</totalsRowFormula>
    </tableColumn>
    <tableColumn id="13" xr3:uid="{00000000-0010-0000-0200-00000D000000}" name="Exécuté_x000a_2030" totalsRowFunction="custom" dataDxfId="156" totalsRowDxfId="155">
      <totalsRowFormula>SUBTOTAL(109,#REF!)</totalsRowFormula>
    </tableColumn>
    <tableColumn id="14" xr3:uid="{00000000-0010-0000-0200-00000E000000}" name="Prévisionnel 2031" totalsRowFunction="custom" dataDxfId="154" totalsRowDxfId="153">
      <totalsRowFormula>SUBTOTAL(109,#REF!)</totalsRowFormula>
    </tableColumn>
    <tableColumn id="15" xr3:uid="{00000000-0010-0000-0200-00000F000000}" name="Exécuté_x000a_2031" totalsRowFunction="custom" dataDxfId="152" totalsRowDxfId="151">
      <totalsRowFormula>SUBTOTAL(109,#REF!)</totalsRowFormula>
    </tableColumn>
    <tableColumn id="16" xr3:uid="{00000000-0010-0000-0200-000010000000}" name="Prévisionnel 2032" totalsRowFunction="custom" dataDxfId="150" totalsRowDxfId="149">
      <totalsRowFormula>SUBTOTAL(109,#REF!)</totalsRowFormula>
    </tableColumn>
    <tableColumn id="17" xr3:uid="{00000000-0010-0000-0200-000011000000}" name="Exécuté_x000a_2032" totalsRowFunction="custom" dataDxfId="148" totalsRowDxfId="147">
      <totalsRowFormula>SUBTOTAL(109,#REF!)</totalsRowFormula>
    </tableColumn>
    <tableColumn id="18" xr3:uid="{00000000-0010-0000-0200-000012000000}" name="Prévisionnel_x000a_Total" totalsRowFunction="sum" dataDxfId="146" totalsRowDxfId="145">
      <calculatedColumnFormula>DEPENSES_TOTALES[[#This Row],[Prévisionnel AMIDEX 2027]]+DEPENSES_TOTALES[[#This Row],[Prévisionnel AMIDEX 2028]]+DEPENSES_TOTALES[[#This Row],[Prévisionnel AMIDEX 2029]]+DEPENSES_TOTALES[[#This Row],[Prévisionnel AMIDEX 2030]]</calculatedColumnFormula>
    </tableColumn>
    <tableColumn id="35" xr3:uid="{00000000-0010-0000-0200-000023000000}" name="Exécuté_x000a_Total" totalsRowFunction="custom" dataDxfId="144" totalsRowDxfId="143">
      <totalsRowFormula>SUBTOTAL(109,#REF!)</totalsRowFormula>
    </tableColumn>
    <tableColumn id="7" xr3:uid="{00000000-0010-0000-0200-000007000000}" name="Correspondance macroscopique" dataDxfId="142" totalsRowDxfId="141"/>
    <tableColumn id="38" xr3:uid="{00000000-0010-0000-0200-000026000000}" name="synthèse" totalsRowFunction="count" dataDxfId="140" totalsRowDxfId="139"/>
    <tableColumn id="39" xr3:uid="{00000000-0010-0000-0200-000027000000}" name="Commentaire" dataDxfId="138" totalsRowDxfId="137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3000000}" name="SyntheseConvention" displayName="SyntheseConvention" ref="A4:L8" totalsRowCount="1" headerRowDxfId="136" dataDxfId="134" totalsRowDxfId="132" headerRowBorderDxfId="135" tableBorderDxfId="133" totalsRowBorderDxfId="131">
  <autoFilter ref="A4:L7" xr:uid="{00000000-0009-0000-0100-000007000000}"/>
  <tableColumns count="12">
    <tableColumn id="1" xr3:uid="{00000000-0010-0000-0300-000001000000}" name="Budget" totalsRowLabel="Total" dataDxfId="130" totalsRowDxfId="129"/>
    <tableColumn id="11" xr3:uid="{00000000-0010-0000-0300-00000B000000}" name="Budget Amidex prévu" totalsRowFunction="sum" dataDxfId="128" totalsRowDxfId="127">
      <calculatedColumnFormula>#REF!</calculatedColumnFormula>
    </tableColumn>
    <tableColumn id="12" xr3:uid="{00000000-0010-0000-0300-00000C000000}" name="Budget HORS ligne Amidex" totalsRowFunction="sum" dataDxfId="126" totalsRowDxfId="125">
      <calculatedColumnFormula>#REF!</calculatedColumnFormula>
    </tableColumn>
    <tableColumn id="9" xr3:uid="{00000000-0010-0000-0300-000009000000}" name="TOTAL " totalsRowFunction="sum" dataDxfId="124" totalsRowDxfId="123">
      <calculatedColumnFormula>SyntheseConvention[[#This Row],[Budget Amidex prévu]]+SyntheseConvention[[#This Row],[Budget HORS ligne Amidex]]</calculatedColumnFormula>
    </tableColumn>
    <tableColumn id="3" xr3:uid="{00000000-0010-0000-0300-000003000000}" name="2025" totalsRowFunction="sum" dataDxfId="122" totalsRowDxfId="121">
      <calculatedColumnFormula>SUMIFS(#REF!,DEPENSES_TOTALES[synthèse],SyntheseConvention[[#This Row],[Budget]])</calculatedColumnFormula>
    </tableColumn>
    <tableColumn id="4" xr3:uid="{00000000-0010-0000-0300-000004000000}" name="2027" totalsRowFunction="sum" dataDxfId="120" totalsRowDxfId="119">
      <calculatedColumnFormula>#REF!</calculatedColumnFormula>
    </tableColumn>
    <tableColumn id="5" xr3:uid="{00000000-0010-0000-0300-000005000000}" name="2028" totalsRowFunction="sum" dataDxfId="118" totalsRowDxfId="117">
      <calculatedColumnFormula>SUMIFS(DEPENSES_TOTALES[Prévisionnel AMIDEX 2027],DEPENSES_TOTALES[synthèse],SyntheseConvention[[#This Row],[Budget]])</calculatedColumnFormula>
    </tableColumn>
    <tableColumn id="6" xr3:uid="{00000000-0010-0000-0300-000006000000}" name="2029" totalsRowFunction="sum" dataDxfId="116" totalsRowDxfId="115">
      <calculatedColumnFormula>SUMIFS(DEPENSES_TOTALES[Prévisionnel AMIDEX 2028],DEPENSES_TOTALES[synthèse],SyntheseConvention[[#This Row],[Budget]])</calculatedColumnFormula>
    </tableColumn>
    <tableColumn id="13" xr3:uid="{F7EEBDA0-FBA8-4152-BA27-A91F0675A33C}" name="2030" totalsRowFunction="sum" dataDxfId="114" totalsRowDxfId="113" dataCellStyle="Monétaire"/>
    <tableColumn id="8" xr3:uid="{00000000-0010-0000-0300-000008000000}" name="20302" totalsRowFunction="sum" dataDxfId="112" totalsRowDxfId="111">
      <calculatedColumnFormula>SUMIFS(DEPENSES_TOTALES[Prévisionnel AMIDEX 2030],DEPENSES_TOTALES[synthèse],SyntheseConvention[[#This Row],[Budget]])</calculatedColumnFormula>
    </tableColumn>
    <tableColumn id="2" xr3:uid="{00000000-0010-0000-0300-000002000000}" name="2031" totalsRowFunction="sum" dataDxfId="110" totalsRowDxfId="109">
      <calculatedColumnFormula>SUMIFS(DEPENSES_TOTALES[Prévisionnel 2031],DEPENSES_TOTALES[synthèse],SyntheseConvention[[#This Row],[Budget]])</calculatedColumnFormula>
    </tableColumn>
    <tableColumn id="10" xr3:uid="{00000000-0010-0000-0300-00000A000000}" name="2032" totalsRowFunction="sum" dataDxfId="108" totalsRowDxfId="107">
      <calculatedColumnFormula>SUMIFS(DEPENSES_TOTALES[Prévisionnel 2032],DEPENSES_TOTALES[synthèse],SyntheseConvention[[#This Row],[Budget]])</calculatedColumnFormula>
    </tableColumn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4000000}" name="MS_POSTESFIXES1" displayName="MS_POSTESFIXES1" ref="C16:AP42" totalsRowShown="0" headerRowDxfId="106" dataDxfId="104" headerRowBorderDxfId="105" tableBorderDxfId="103">
  <autoFilter ref="C16:AP42" xr:uid="{00000000-0009-0000-0100-000001000000}"/>
  <tableColumns count="40">
    <tableColumn id="1" xr3:uid="{00000000-0010-0000-0400-000001000000}" name="Nature du recrutement" dataDxfId="102"/>
    <tableColumn id="26" xr3:uid="{00000000-0010-0000-0400-00001A000000}" name="Nom et prénom du candidat" dataDxfId="101"/>
    <tableColumn id="25" xr3:uid="{00000000-0010-0000-0400-000019000000}" name="Recrutement  prévu" dataDxfId="100"/>
    <tableColumn id="24" xr3:uid="{00000000-0010-0000-0400-000018000000}" name="Montant associé dans l'annexe initiale" dataDxfId="99"/>
    <tableColumn id="22" xr3:uid="{00000000-0010-0000-0400-000016000000}" name="Date de début du recrutement" dataDxfId="98"/>
    <tableColumn id="28" xr3:uid="{00000000-0010-0000-0400-00001C000000}" name="Date de fin du recrutement" dataDxfId="97"/>
    <tableColumn id="29" xr3:uid="{00000000-0010-0000-0400-00001D000000}" name="Durée totale du contrat" dataDxfId="96"/>
    <tableColumn id="31" xr3:uid="{00000000-0010-0000-0400-00001F000000}" name="Les modalités du recrutement (date, durée) respectent la convention" dataDxfId="95"/>
    <tableColumn id="3" xr3:uid="{00000000-0010-0000-0400-000003000000}" name="Dépenses_x000a_AMIDEX (cout FEB contrat)" dataDxfId="94"/>
    <tableColumn id="4" xr3:uid="{00000000-0010-0000-0400-000004000000}" name="Dépenses sur ligne A*Midex des recettes" dataDxfId="93"/>
    <tableColumn id="5" xr3:uid="{00000000-0010-0000-0400-000005000000}" name="Montant _x000a_TOTAL" dataDxfId="92">
      <calculatedColumnFormula>SUM(K17:L17)</calculatedColumnFormula>
    </tableColumn>
    <tableColumn id="49" xr3:uid="{00000000-0010-0000-0400-000031000000}" name="Prévisionnel 2020" dataDxfId="91"/>
    <tableColumn id="50" xr3:uid="{00000000-0010-0000-0400-000032000000}" name="Exécuté_x000a_2020" dataDxfId="90"/>
    <tableColumn id="51" xr3:uid="{00000000-0010-0000-0400-000033000000}" name="Prévisionnel 2021" dataDxfId="89"/>
    <tableColumn id="52" xr3:uid="{00000000-0010-0000-0400-000034000000}" name="Exécuté_x000a_2021" dataDxfId="88"/>
    <tableColumn id="53" xr3:uid="{00000000-0010-0000-0400-000035000000}" name="Prévisionnel 2022" dataDxfId="87"/>
    <tableColumn id="54" xr3:uid="{00000000-0010-0000-0400-000036000000}" name="Exécuté_x000a_2022" dataDxfId="86"/>
    <tableColumn id="55" xr3:uid="{00000000-0010-0000-0400-000037000000}" name="Prévisionnel 2023" dataDxfId="85"/>
    <tableColumn id="56" xr3:uid="{00000000-0010-0000-0400-000038000000}" name="Exécuté_x000a_2023" dataDxfId="84"/>
    <tableColumn id="57" xr3:uid="{00000000-0010-0000-0400-000039000000}" name="Prévisionnel 2024" dataDxfId="83"/>
    <tableColumn id="58" xr3:uid="{00000000-0010-0000-0400-00003A000000}" name="Exécuté_x000a_2024" dataDxfId="82"/>
    <tableColumn id="59" xr3:uid="{00000000-0010-0000-0400-00003B000000}" name="Prévisionnel 2025" dataDxfId="81"/>
    <tableColumn id="60" xr3:uid="{00000000-0010-0000-0400-00003C000000}" name="Exécuté_x000a_2025" dataDxfId="80"/>
    <tableColumn id="61" xr3:uid="{00000000-0010-0000-0400-00003D000000}" name="Prévisionnel 2026" dataDxfId="79"/>
    <tableColumn id="7" xr3:uid="{00000000-0010-0000-0400-000007000000}" name="Exécuté_x000a_2026" dataDxfId="78"/>
    <tableColumn id="8" xr3:uid="{00000000-0010-0000-0400-000008000000}" name="Prévisionnel 2027" dataDxfId="77"/>
    <tableColumn id="9" xr3:uid="{00000000-0010-0000-0400-000009000000}" name="Exécuté_x000a_2027" dataDxfId="76"/>
    <tableColumn id="10" xr3:uid="{00000000-0010-0000-0400-00000A000000}" name="Prévisionnel 2028" dataDxfId="75"/>
    <tableColumn id="11" xr3:uid="{00000000-0010-0000-0400-00000B000000}" name="Exécuté_x000a_2028" dataDxfId="74"/>
    <tableColumn id="12" xr3:uid="{00000000-0010-0000-0400-00000C000000}" name="Prévisionnel 2029" dataDxfId="73"/>
    <tableColumn id="13" xr3:uid="{00000000-0010-0000-0400-00000D000000}" name="Exécuté_x000a_2029" dataDxfId="72"/>
    <tableColumn id="14" xr3:uid="{00000000-0010-0000-0400-00000E000000}" name="Prévisionnel 2030" dataDxfId="71"/>
    <tableColumn id="15" xr3:uid="{00000000-0010-0000-0400-00000F000000}" name="Exécuté_x000a_2030" dataDxfId="70"/>
    <tableColumn id="16" xr3:uid="{00000000-0010-0000-0400-000010000000}" name="Prévisionnel 2031" dataDxfId="69"/>
    <tableColumn id="17" xr3:uid="{00000000-0010-0000-0400-000011000000}" name="Exécuté_x000a_2031" dataDxfId="68"/>
    <tableColumn id="18" xr3:uid="{00000000-0010-0000-0400-000012000000}" name="Prévisionnel 2032" dataDxfId="67"/>
    <tableColumn id="19" xr3:uid="{00000000-0010-0000-0400-000013000000}" name="Exécuté_x000a_2032" dataDxfId="66"/>
    <tableColumn id="20" xr3:uid="{00000000-0010-0000-0400-000014000000}" name="Prévisionnel Total" dataDxfId="65">
      <calculatedColumnFormula>SUM(AA17:AM17)</calculatedColumnFormula>
    </tableColumn>
    <tableColumn id="62" xr3:uid="{00000000-0010-0000-0400-00003E000000}" name="Exécuté_x000a_Total" dataDxfId="64"/>
    <tableColumn id="2" xr3:uid="{00000000-0010-0000-0400-000002000000}" name="Correspondance macroscopique" dataDxfId="63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5000000}" name="MS_AUTRESPOSTES1" displayName="MS_AUTRESPOSTES1" ref="C51:AK90" totalsRowShown="0" headerRowDxfId="62" dataDxfId="60" headerRowBorderDxfId="61" tableBorderDxfId="59">
  <tableColumns count="35">
    <tableColumn id="1" xr3:uid="{00000000-0010-0000-0500-000001000000}" name="Nature du poste de dépense" dataDxfId="58"/>
    <tableColumn id="26" xr3:uid="{00000000-0010-0000-0500-00001A000000}" name="Nom et prénom du destinataire" dataDxfId="57"/>
    <tableColumn id="25" xr3:uid="{00000000-0010-0000-0500-000019000000}" name="Prime initialement prévue" dataDxfId="56"/>
    <tableColumn id="3" xr3:uid="{00000000-0010-0000-0500-000003000000}" name="Dépenses_x000a_AMIDEX" dataDxfId="55"/>
    <tableColumn id="4" xr3:uid="{00000000-0010-0000-0500-000004000000}" name="Dépenses sur ligne A*Midex des recettes" dataDxfId="54"/>
    <tableColumn id="5" xr3:uid="{00000000-0010-0000-0500-000005000000}" name="Montant _x000a_TOTAL" dataDxfId="53">
      <calculatedColumnFormula>SUM(F52:G52)</calculatedColumnFormula>
    </tableColumn>
    <tableColumn id="32" xr3:uid="{00000000-0010-0000-0500-000020000000}" name="Prévisionnel 2020" dataDxfId="52"/>
    <tableColumn id="33" xr3:uid="{00000000-0010-0000-0500-000021000000}" name="Exécuté_x000a_2020" dataDxfId="51"/>
    <tableColumn id="34" xr3:uid="{00000000-0010-0000-0500-000022000000}" name="Prévisionnel 2021" dataDxfId="50"/>
    <tableColumn id="35" xr3:uid="{00000000-0010-0000-0500-000023000000}" name="Exécuté_x000a_2021" dataDxfId="49"/>
    <tableColumn id="36" xr3:uid="{00000000-0010-0000-0500-000024000000}" name="Prévisionnel 2022" dataDxfId="48"/>
    <tableColumn id="37" xr3:uid="{00000000-0010-0000-0500-000025000000}" name="Exécuté_x000a_2022" dataDxfId="47"/>
    <tableColumn id="38" xr3:uid="{00000000-0010-0000-0500-000026000000}" name="Prévisionnel 2023" dataDxfId="46"/>
    <tableColumn id="39" xr3:uid="{00000000-0010-0000-0500-000027000000}" name="Exécuté_x000a_2023" dataDxfId="45"/>
    <tableColumn id="40" xr3:uid="{00000000-0010-0000-0500-000028000000}" name="Prévisionnel 2024" dataDxfId="44"/>
    <tableColumn id="41" xr3:uid="{00000000-0010-0000-0500-000029000000}" name="Exécuté_x000a_2024" dataDxfId="43"/>
    <tableColumn id="42" xr3:uid="{00000000-0010-0000-0500-00002A000000}" name="Prévisionnel 2025" dataDxfId="42"/>
    <tableColumn id="43" xr3:uid="{00000000-0010-0000-0500-00002B000000}" name="Exécuté_x000a_2025" dataDxfId="41"/>
    <tableColumn id="44" xr3:uid="{00000000-0010-0000-0500-00002C000000}" name="Prévisionnel 2026" dataDxfId="40"/>
    <tableColumn id="7" xr3:uid="{00000000-0010-0000-0500-000007000000}" name="Exécuté_x000a_2026" dataDxfId="39"/>
    <tableColumn id="8" xr3:uid="{00000000-0010-0000-0500-000008000000}" name="Prévisionnel 2027" dataDxfId="38"/>
    <tableColumn id="9" xr3:uid="{00000000-0010-0000-0500-000009000000}" name="Exécuté_x000a_2027" dataDxfId="37"/>
    <tableColumn id="10" xr3:uid="{00000000-0010-0000-0500-00000A000000}" name="Prévisionnel 2028" dataDxfId="36"/>
    <tableColumn id="11" xr3:uid="{00000000-0010-0000-0500-00000B000000}" name="Exécuté_x000a_2028" dataDxfId="35"/>
    <tableColumn id="12" xr3:uid="{00000000-0010-0000-0500-00000C000000}" name="Prévisionnel 2029" dataDxfId="34"/>
    <tableColumn id="13" xr3:uid="{00000000-0010-0000-0500-00000D000000}" name="Exécuté_x000a_2029" dataDxfId="33"/>
    <tableColumn id="14" xr3:uid="{00000000-0010-0000-0500-00000E000000}" name="Prévisionnel 2030" dataDxfId="32"/>
    <tableColumn id="15" xr3:uid="{00000000-0010-0000-0500-00000F000000}" name="Exécuté_x000a_2030" dataDxfId="31"/>
    <tableColumn id="16" xr3:uid="{00000000-0010-0000-0500-000010000000}" name="Prévisionnel 2031" dataDxfId="30"/>
    <tableColumn id="17" xr3:uid="{00000000-0010-0000-0500-000011000000}" name="Exécuté_x000a_2031" dataDxfId="29"/>
    <tableColumn id="18" xr3:uid="{00000000-0010-0000-0500-000012000000}" name="Prévisionnel 2032" dataDxfId="28"/>
    <tableColumn id="19" xr3:uid="{00000000-0010-0000-0500-000013000000}" name="Exécuté_x000a_2032" dataDxfId="27"/>
    <tableColumn id="20" xr3:uid="{00000000-0010-0000-0500-000014000000}" name="Prévisionnel_x000a_Total" dataDxfId="26">
      <calculatedColumnFormula>SUM(MS_AUTRESPOSTES1[[#This Row],[Prévisionnel 2020]],MS_AUTRESPOSTES1[[#This Row],[Prévisionnel 2021]],MS_AUTRESPOSTES1[[#This Row],[Prévisionnel 2022]],MS_AUTRESPOSTES1[[#This Row],[Prévisionnel 2023]],MS_AUTRESPOSTES1[[#This Row],[Prévisionnel 2024]],MS_AUTRESPOSTES1[[#This Row],[Prévisionnel 2025]],MS_AUTRESPOSTES1[[#This Row],[Prévisionnel 2026]],MS_AUTRESPOSTES1[[#This Row],[Prévisionnel 2027]],MS_AUTRESPOSTES1[[#This Row],[Prévisionnel 2028]],MS_AUTRESPOSTES1[[#This Row],[Prévisionnel 2029]],MS_AUTRESPOSTES1[[#This Row],[Prévisionnel 2030]],MS_AUTRESPOSTES1[[#This Row],[Prévisionnel 2031]],MS_AUTRESPOSTES1[[#This Row],[Prévisionnel 2032]])</calculatedColumnFormula>
    </tableColumn>
    <tableColumn id="45" xr3:uid="{00000000-0010-0000-0500-00002D000000}" name="Exécuté_x000a_Total" dataDxfId="25">
      <calculatedColumnFormula>SUM(MS_AUTRESPOSTES1[[#This Row],[Exécuté
2020]],MS_AUTRESPOSTES1[[#This Row],[Exécuté
2021]],MS_AUTRESPOSTES1[[#This Row],[Exécuté
2022]],MS_AUTRESPOSTES1[[#This Row],[Exécuté
2023]],MS_AUTRESPOSTES1[[#This Row],[Exécuté
2024]],MS_AUTRESPOSTES1[[#This Row],[Exécuté
2025]],MS_AUTRESPOSTES1[[#This Row],[Exécuté
2026]],MS_AUTRESPOSTES1[[#This Row],[Exécuté
2027]],MS_AUTRESPOSTES1[[#This Row],[Exécuté
2028]],MS_AUTRESPOSTES1[[#This Row],[Exécuté
2029]],MS_AUTRESPOSTES1[[#This Row],[Exécuté
2030]],MS_AUTRESPOSTES1[[#This Row],[Exécuté
2031]],MS_AUTRESPOSTES1[[#This Row],[Exécuté
2032]])</calculatedColumnFormula>
    </tableColumn>
    <tableColumn id="2" xr3:uid="{00000000-0010-0000-0500-000002000000}" name="Correspondance macroscopique" dataDxfId="24">
      <calculatedColumnFormula array="1">_xlfn.IFS(
OR((MS_AUTRESPOSTES1[[#This Row],[Nature du poste de dépense]]="HCC"),(MS_AUTRESPOSTES1[[#This Row],[Nature du poste de dépense]]="EQS"),(MS_AUTRESPOSTES1[[#This Row],[Nature du poste de dépense]]="PCA")),"Primes et rémunérations exceptionnelles",
MS_AUTRESPOSTES1[[#This Row],[Nature du poste de dépense]]="Autres dépenses en masse salariale (à préciser obligatoirement dans colonne Nature dépenses)","Autres dépenses en masse salariale")</calculatedColumnFormula>
    </tableColumn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6000000}" name="Personnel" displayName="Personnel" ref="A1:B18" totalsRowShown="0" headerRowDxfId="23" dataDxfId="22">
  <autoFilter ref="A1:B18" xr:uid="{00000000-0009-0000-0100-000002000000}"/>
  <tableColumns count="2">
    <tableColumn id="1" xr3:uid="{00000000-0010-0000-0600-000001000000}" name="Catégorie de dépenses en masse salariale de recrutements" dataDxfId="21"/>
    <tableColumn id="2" xr3:uid="{00000000-0010-0000-0600-000002000000}" name="Staff" dataDxfId="20"/>
  </tableColumns>
  <tableStyleInfo name="TableStyleLight1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7000000}" name="Catégories_Primes" displayName="Catégories_Primes" ref="A20:A25" totalsRowShown="0" headerRowDxfId="19" dataDxfId="18" tableBorderDxfId="17">
  <autoFilter ref="A20:A25" xr:uid="{00000000-0009-0000-0100-000004000000}"/>
  <tableColumns count="1">
    <tableColumn id="1" xr3:uid="{00000000-0010-0000-0700-000001000000}" name="Catégorie de dépenses en masse salariale de primes" dataDxfId="16"/>
  </tableColumns>
  <tableStyleInfo name="TableStyleLight5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8000000}" name="OuiNon" displayName="OuiNon" ref="A27:A29" totalsRowShown="0">
  <autoFilter ref="A27:A29" xr:uid="{00000000-0009-0000-0100-000005000000}"/>
  <tableColumns count="1">
    <tableColumn id="1" xr3:uid="{00000000-0010-0000-0800-000001000000}" name="Choix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Fonctionnement" displayName="Fonctionnement" ref="A36:A53" totalsRowShown="0" dataDxfId="15" tableBorderDxfId="14">
  <autoFilter ref="A36:A53" xr:uid="{00000000-0009-0000-0100-00000A000000}"/>
  <tableColumns count="1">
    <tableColumn id="1" xr3:uid="{00000000-0010-0000-0900-000001000000}" name="Catégorie de dépenses en fonctionnement" dataDxfId="13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A000000}" name="DomFonct" displayName="DomFonct" ref="D36:G52" totalsRowShown="0" tableBorderDxfId="12">
  <autoFilter ref="D36:G52" xr:uid="{00000000-0009-0000-0100-000003000000}"/>
  <tableColumns count="4">
    <tableColumn id="1" xr3:uid="{00000000-0010-0000-0A00-000001000000}" name="DF" dataDxfId="11"/>
    <tableColumn id="2" xr3:uid="{00000000-0010-0000-0A00-000002000000}" name="Désignation" dataDxfId="10"/>
    <tableColumn id="3" xr3:uid="{00000000-0010-0000-0A00-000003000000}" name="CONSO">
      <calculatedColumnFormula>CONCATENATE(DomFonct[[#This Row],[DF]]," - ",DomFonct[[#This Row],[Désignation]])</calculatedColumnFormula>
    </tableColumn>
    <tableColumn id="4" xr3:uid="{00000000-0010-0000-0A00-000004000000}" name="TVA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B000000}" name="Investissement" displayName="Investissement" ref="A56:A63" totalsRowShown="0" headerRowDxfId="9" dataDxfId="8">
  <autoFilter ref="A56:A63" xr:uid="{00000000-0009-0000-0100-00000C000000}"/>
  <tableColumns count="1">
    <tableColumn id="1" xr3:uid="{00000000-0010-0000-0B00-000001000000}" name="Catégorie de dépenses en investissement" dataDxfId="7"/>
  </tableColumns>
  <tableStyleInfo name="TableStyleLight10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0C000000}" name="Quotité" displayName="Quotité" ref="D2:D12" totalsRowShown="0">
  <autoFilter ref="D2:D12" xr:uid="{00000000-0009-0000-0100-000013000000}"/>
  <tableColumns count="1">
    <tableColumn id="1" xr3:uid="{00000000-0010-0000-0C00-000001000000}" name="Quotité" dataDxfId="6"/>
  </tableColumns>
  <tableStyleInfo name="TableStyleMedium2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0000000-000C-0000-FFFF-FFFF0D000000}" name="Masse" displayName="Masse" ref="F4:F7" totalsRowShown="0">
  <autoFilter ref="F4:F7" xr:uid="{00000000-0009-0000-0100-000014000000}"/>
  <tableColumns count="1">
    <tableColumn id="1" xr3:uid="{00000000-0010-0000-0D00-000001000000}" name="Masse"/>
  </tableColumns>
  <tableStyleInfo name="TableStyleMedium2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E000000}" name="Investment" displayName="Investment" ref="B56:B63" totalsRowShown="0" headerRowDxfId="5" dataDxfId="4">
  <autoFilter ref="B56:B63" xr:uid="{00000000-0009-0000-0100-000009000000}"/>
  <tableColumns count="1">
    <tableColumn id="1" xr3:uid="{00000000-0010-0000-0E00-000001000000}" name="Investment" dataDxfId="3"/>
  </tableColumns>
  <tableStyleInfo name="TableStyleLight10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F000000}" name="Operations" displayName="Operations" ref="B36:B53" totalsRowShown="0" dataDxfId="2" tableBorderDxfId="1">
  <autoFilter ref="B36:B53" xr:uid="{00000000-0009-0000-0100-00000B000000}"/>
  <tableColumns count="1">
    <tableColumn id="1" xr3:uid="{00000000-0010-0000-0F00-000001000000}" name="Operations2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4.xml"/><Relationship Id="rId3" Type="http://schemas.openxmlformats.org/officeDocument/2006/relationships/table" Target="../tables/table9.xml"/><Relationship Id="rId7" Type="http://schemas.openxmlformats.org/officeDocument/2006/relationships/table" Target="../tables/table13.xml"/><Relationship Id="rId2" Type="http://schemas.openxmlformats.org/officeDocument/2006/relationships/table" Target="../tables/table8.xml"/><Relationship Id="rId1" Type="http://schemas.openxmlformats.org/officeDocument/2006/relationships/table" Target="../tables/table7.xml"/><Relationship Id="rId6" Type="http://schemas.openxmlformats.org/officeDocument/2006/relationships/table" Target="../tables/table12.xml"/><Relationship Id="rId5" Type="http://schemas.openxmlformats.org/officeDocument/2006/relationships/table" Target="../tables/table11.xml"/><Relationship Id="rId10" Type="http://schemas.openxmlformats.org/officeDocument/2006/relationships/table" Target="../tables/table16.xml"/><Relationship Id="rId4" Type="http://schemas.openxmlformats.org/officeDocument/2006/relationships/table" Target="../tables/table10.xml"/><Relationship Id="rId9" Type="http://schemas.openxmlformats.org/officeDocument/2006/relationships/table" Target="../tables/table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tabColor theme="9"/>
  </sheetPr>
  <dimension ref="A1:T230"/>
  <sheetViews>
    <sheetView showGridLines="0" topLeftCell="A11" workbookViewId="0">
      <selection activeCell="C52" sqref="C52"/>
    </sheetView>
  </sheetViews>
  <sheetFormatPr baseColWidth="10" defaultColWidth="11.453125" defaultRowHeight="14" x14ac:dyDescent="0.35"/>
  <cols>
    <col min="1" max="1" width="3.453125" style="6" customWidth="1"/>
    <col min="2" max="2" width="1.453125" style="6" customWidth="1"/>
    <col min="3" max="3" width="67.453125" style="6" customWidth="1"/>
    <col min="4" max="4" width="42.453125" style="6" customWidth="1"/>
    <col min="5" max="17" width="10" style="65" customWidth="1"/>
    <col min="18" max="18" width="10" style="6" customWidth="1"/>
    <col min="19" max="19" width="15.1796875" style="6" customWidth="1"/>
    <col min="20" max="16384" width="11.453125" style="6"/>
  </cols>
  <sheetData>
    <row r="1" spans="1:17" s="59" customFormat="1" ht="23.25" customHeight="1" x14ac:dyDescent="0.35">
      <c r="C1" s="60" t="s">
        <v>3</v>
      </c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</row>
    <row r="3" spans="1:17" s="102" customFormat="1" ht="15" customHeight="1" x14ac:dyDescent="0.35">
      <c r="A3" s="101"/>
      <c r="C3" s="101" t="s">
        <v>194</v>
      </c>
      <c r="D3" s="101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</row>
    <row r="4" spans="1:17" s="18" customFormat="1" ht="15" customHeight="1" x14ac:dyDescent="0.35">
      <c r="A4" s="185" t="s">
        <v>24</v>
      </c>
      <c r="C4" s="19" t="s">
        <v>11</v>
      </c>
      <c r="D4" s="20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</row>
    <row r="5" spans="1:17" s="18" customFormat="1" ht="15" customHeight="1" x14ac:dyDescent="0.35">
      <c r="A5" s="185"/>
      <c r="C5" s="19" t="s">
        <v>4</v>
      </c>
      <c r="D5" s="20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</row>
    <row r="6" spans="1:17" s="18" customFormat="1" ht="15" customHeight="1" x14ac:dyDescent="0.35">
      <c r="A6" s="185"/>
      <c r="C6" s="19" t="s">
        <v>12</v>
      </c>
      <c r="D6" s="20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</row>
    <row r="7" spans="1:17" s="18" customFormat="1" ht="15" customHeight="1" x14ac:dyDescent="0.35">
      <c r="A7" s="185"/>
      <c r="C7" s="19" t="s">
        <v>13</v>
      </c>
      <c r="D7" s="20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</row>
    <row r="8" spans="1:17" s="18" customFormat="1" ht="15" customHeight="1" x14ac:dyDescent="0.35">
      <c r="A8" s="185"/>
      <c r="C8" s="19" t="s">
        <v>14</v>
      </c>
      <c r="D8" s="20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</row>
    <row r="9" spans="1:17" s="18" customFormat="1" ht="15" customHeight="1" x14ac:dyDescent="0.35">
      <c r="A9" s="185"/>
      <c r="C9" s="19" t="s">
        <v>15</v>
      </c>
      <c r="D9" s="21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</row>
    <row r="10" spans="1:17" s="18" customFormat="1" ht="15" customHeight="1" x14ac:dyDescent="0.35">
      <c r="A10" s="185"/>
      <c r="C10" s="19" t="s">
        <v>16</v>
      </c>
      <c r="D10" s="20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64"/>
    </row>
    <row r="11" spans="1:17" s="18" customFormat="1" ht="15" customHeight="1" x14ac:dyDescent="0.35">
      <c r="A11" s="185"/>
      <c r="C11" s="19" t="s">
        <v>17</v>
      </c>
      <c r="D11" s="22"/>
      <c r="E11" s="64"/>
      <c r="F11" s="64"/>
      <c r="G11" s="64"/>
      <c r="H11" s="64"/>
      <c r="I11" s="64"/>
      <c r="J11" s="64"/>
      <c r="K11" s="64"/>
      <c r="L11" s="64"/>
      <c r="M11" s="64"/>
      <c r="N11" s="64"/>
      <c r="O11" s="64"/>
      <c r="P11" s="64"/>
      <c r="Q11" s="64"/>
    </row>
    <row r="12" spans="1:17" s="18" customFormat="1" ht="15" customHeight="1" x14ac:dyDescent="0.35">
      <c r="A12" s="185"/>
      <c r="C12" s="19" t="s">
        <v>18</v>
      </c>
      <c r="D12" s="20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64"/>
    </row>
    <row r="13" spans="1:17" s="18" customFormat="1" ht="15" customHeight="1" x14ac:dyDescent="0.35">
      <c r="A13" s="185"/>
      <c r="C13" s="19" t="s">
        <v>19</v>
      </c>
      <c r="D13" s="20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</row>
    <row r="14" spans="1:17" s="18" customFormat="1" ht="15" customHeight="1" x14ac:dyDescent="0.35">
      <c r="A14" s="185"/>
      <c r="C14" s="19" t="s">
        <v>20</v>
      </c>
      <c r="D14" s="22"/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  <c r="P14" s="64"/>
      <c r="Q14" s="64"/>
    </row>
    <row r="15" spans="1:17" s="18" customFormat="1" ht="15" customHeight="1" x14ac:dyDescent="0.35">
      <c r="A15" s="185"/>
      <c r="C15" s="19" t="s">
        <v>21</v>
      </c>
      <c r="D15" s="22"/>
      <c r="E15" s="64"/>
      <c r="F15" s="64"/>
      <c r="G15" s="64"/>
      <c r="H15" s="64"/>
      <c r="I15" s="64"/>
      <c r="J15" s="64"/>
      <c r="K15" s="64"/>
      <c r="L15" s="64"/>
      <c r="M15" s="64"/>
      <c r="N15" s="64"/>
      <c r="O15" s="64"/>
      <c r="P15" s="64"/>
      <c r="Q15" s="64"/>
    </row>
    <row r="16" spans="1:17" s="18" customFormat="1" ht="15" customHeight="1" x14ac:dyDescent="0.35">
      <c r="A16" s="185"/>
      <c r="C16" s="19" t="s">
        <v>22</v>
      </c>
      <c r="D16" s="20"/>
      <c r="E16" s="64"/>
      <c r="F16" s="64"/>
      <c r="G16" s="64"/>
      <c r="H16" s="64"/>
      <c r="I16" s="64"/>
      <c r="J16" s="64"/>
      <c r="K16" s="64"/>
      <c r="L16" s="64"/>
      <c r="M16" s="64"/>
      <c r="N16" s="64"/>
      <c r="O16" s="64"/>
      <c r="P16" s="64"/>
      <c r="Q16" s="64"/>
    </row>
    <row r="17" spans="1:17" s="18" customFormat="1" ht="15" customHeight="1" x14ac:dyDescent="0.35"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64"/>
    </row>
    <row r="18" spans="1:17" s="18" customFormat="1" ht="15" hidden="1" customHeight="1" x14ac:dyDescent="0.35">
      <c r="A18" s="184" t="s">
        <v>14</v>
      </c>
      <c r="C18" s="23" t="s">
        <v>4</v>
      </c>
      <c r="D18" s="2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</row>
    <row r="19" spans="1:17" s="18" customFormat="1" ht="15" hidden="1" customHeight="1" x14ac:dyDescent="0.35">
      <c r="A19" s="184"/>
      <c r="C19" s="23" t="s">
        <v>5</v>
      </c>
      <c r="D19" s="24"/>
      <c r="E19" s="64"/>
      <c r="F19" s="64"/>
      <c r="G19" s="64"/>
      <c r="H19" s="64"/>
      <c r="I19" s="64"/>
      <c r="J19" s="64"/>
      <c r="K19" s="64"/>
      <c r="L19" s="64"/>
      <c r="M19" s="64"/>
      <c r="N19" s="64"/>
      <c r="O19" s="64"/>
      <c r="P19" s="64"/>
      <c r="Q19" s="64"/>
    </row>
    <row r="20" spans="1:17" s="18" customFormat="1" ht="15" hidden="1" customHeight="1" x14ac:dyDescent="0.35">
      <c r="A20" s="184"/>
      <c r="C20" s="23" t="s">
        <v>6</v>
      </c>
      <c r="D20" s="24"/>
      <c r="E20" s="64"/>
      <c r="F20" s="64"/>
      <c r="G20" s="64"/>
      <c r="H20" s="64"/>
      <c r="I20" s="64"/>
      <c r="J20" s="64"/>
      <c r="K20" s="64"/>
      <c r="L20" s="64"/>
      <c r="M20" s="64"/>
      <c r="N20" s="64"/>
      <c r="O20" s="64"/>
      <c r="P20" s="64"/>
      <c r="Q20" s="64"/>
    </row>
    <row r="21" spans="1:17" s="18" customFormat="1" ht="15" hidden="1" customHeight="1" x14ac:dyDescent="0.35">
      <c r="A21" s="184"/>
      <c r="C21" s="23" t="s">
        <v>7</v>
      </c>
      <c r="D21" s="2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  <c r="Q21" s="64"/>
    </row>
    <row r="22" spans="1:17" s="18" customFormat="1" ht="15" hidden="1" customHeight="1" x14ac:dyDescent="0.35">
      <c r="A22" s="184"/>
      <c r="C22" s="23" t="s">
        <v>8</v>
      </c>
      <c r="D22" s="24"/>
      <c r="E22" s="64"/>
      <c r="F22" s="64"/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</row>
    <row r="23" spans="1:17" s="18" customFormat="1" ht="15" hidden="1" customHeight="1" x14ac:dyDescent="0.35">
      <c r="A23" s="184"/>
      <c r="C23" s="23" t="s">
        <v>9</v>
      </c>
      <c r="D23" s="24"/>
      <c r="E23" s="64"/>
      <c r="F23" s="64"/>
      <c r="G23" s="64"/>
      <c r="H23" s="64"/>
      <c r="I23" s="64"/>
      <c r="J23" s="64"/>
      <c r="K23" s="64"/>
      <c r="L23" s="64"/>
      <c r="M23" s="64"/>
      <c r="N23" s="64"/>
      <c r="O23" s="64"/>
      <c r="P23" s="64"/>
      <c r="Q23" s="64"/>
    </row>
    <row r="24" spans="1:17" s="18" customFormat="1" ht="15" hidden="1" customHeight="1" x14ac:dyDescent="0.35">
      <c r="A24" s="184"/>
      <c r="C24" s="23" t="s">
        <v>10</v>
      </c>
      <c r="D24" s="2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  <c r="Q24" s="64"/>
    </row>
    <row r="25" spans="1:17" s="18" customFormat="1" ht="15" hidden="1" customHeight="1" x14ac:dyDescent="0.35">
      <c r="A25" s="184"/>
      <c r="C25" s="23" t="s">
        <v>28</v>
      </c>
      <c r="D25" s="25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64"/>
    </row>
    <row r="26" spans="1:17" s="18" customFormat="1" ht="15" hidden="1" customHeight="1" x14ac:dyDescent="0.35">
      <c r="A26" s="184"/>
      <c r="C26" s="23" t="s">
        <v>25</v>
      </c>
      <c r="D26" s="25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  <c r="Q26" s="64"/>
    </row>
    <row r="27" spans="1:17" s="18" customFormat="1" ht="15" hidden="1" customHeight="1" x14ac:dyDescent="0.35">
      <c r="A27" s="184"/>
      <c r="C27" s="23" t="s">
        <v>26</v>
      </c>
      <c r="D27" s="25"/>
      <c r="E27" s="64"/>
      <c r="F27" s="64"/>
      <c r="G27" s="64"/>
      <c r="H27" s="64"/>
      <c r="I27" s="64"/>
      <c r="J27" s="64"/>
      <c r="K27" s="64"/>
      <c r="L27" s="64"/>
      <c r="M27" s="64"/>
      <c r="N27" s="64"/>
      <c r="O27" s="64"/>
      <c r="P27" s="64"/>
      <c r="Q27" s="64"/>
    </row>
    <row r="28" spans="1:17" s="18" customFormat="1" ht="15" hidden="1" customHeight="1" x14ac:dyDescent="0.35">
      <c r="A28" s="184"/>
      <c r="C28" s="23" t="s">
        <v>27</v>
      </c>
      <c r="D28" s="25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  <c r="Q28" s="64"/>
    </row>
    <row r="30" spans="1:17" s="59" customFormat="1" ht="23.25" customHeight="1" x14ac:dyDescent="0.35">
      <c r="C30" s="60" t="s">
        <v>154</v>
      </c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</row>
    <row r="31" spans="1:17" s="66" customFormat="1" ht="15.75" customHeight="1" x14ac:dyDescent="0.35">
      <c r="C31" s="68" t="s">
        <v>196</v>
      </c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</row>
    <row r="33" spans="3:20" ht="15" thickBot="1" x14ac:dyDescent="0.4">
      <c r="C33" s="187"/>
      <c r="D33" s="187"/>
      <c r="E33" s="186" t="s">
        <v>171</v>
      </c>
      <c r="F33" s="186"/>
      <c r="G33" s="186"/>
      <c r="H33" s="186"/>
      <c r="I33" s="186"/>
      <c r="J33" s="186"/>
      <c r="K33" s="186"/>
      <c r="L33" s="186"/>
      <c r="M33" s="186"/>
      <c r="N33" s="186"/>
      <c r="O33" s="186"/>
      <c r="P33" s="186"/>
      <c r="Q33" s="186"/>
      <c r="R33" s="186"/>
    </row>
    <row r="34" spans="3:20" s="64" customFormat="1" ht="27" customHeight="1" x14ac:dyDescent="0.35">
      <c r="C34" s="64" t="s">
        <v>170</v>
      </c>
      <c r="D34" s="64" t="s">
        <v>158</v>
      </c>
      <c r="E34" s="64" t="s">
        <v>173</v>
      </c>
      <c r="F34" s="64" t="s">
        <v>174</v>
      </c>
      <c r="G34" s="64" t="s">
        <v>175</v>
      </c>
      <c r="H34" s="64" t="s">
        <v>176</v>
      </c>
      <c r="I34" s="64" t="s">
        <v>177</v>
      </c>
      <c r="J34" s="64" t="s">
        <v>178</v>
      </c>
      <c r="K34" s="64" t="s">
        <v>179</v>
      </c>
      <c r="L34" s="64" t="s">
        <v>180</v>
      </c>
      <c r="M34" s="64" t="s">
        <v>181</v>
      </c>
      <c r="N34" s="64" t="s">
        <v>182</v>
      </c>
      <c r="O34" s="64" t="s">
        <v>183</v>
      </c>
      <c r="P34" s="64" t="s">
        <v>184</v>
      </c>
      <c r="Q34" s="64" t="s">
        <v>185</v>
      </c>
      <c r="R34" s="86" t="s">
        <v>172</v>
      </c>
      <c r="S34" s="87" t="s">
        <v>191</v>
      </c>
      <c r="T34" s="88" t="s">
        <v>190</v>
      </c>
    </row>
    <row r="35" spans="3:20" s="18" customFormat="1" ht="16.5" customHeight="1" x14ac:dyDescent="0.35">
      <c r="C35" s="69" t="s">
        <v>163</v>
      </c>
      <c r="D35" s="70" t="s">
        <v>0</v>
      </c>
      <c r="E35" s="71" t="e">
        <f>SUMIFS(#REF!,DEPENSES_TOTALES[Correspondance macroscopique],Tableau15[[#This Row],[Poste financier]])</f>
        <v>#REF!</v>
      </c>
      <c r="F35" s="71" t="e">
        <f>SUMIFS(#REF!,DEPENSES_TOTALES[Correspondance macroscopique],Tableau15[[#This Row],[Poste financier]])</f>
        <v>#REF!</v>
      </c>
      <c r="G35" s="71" t="e">
        <f>SUMIFS(#REF!,DEPENSES_TOTALES[Correspondance macroscopique],Tableau15[[#This Row],[Poste financier]])</f>
        <v>#REF!</v>
      </c>
      <c r="H35" s="71" t="e">
        <f>SUMIFS(#REF!,DEPENSES_TOTALES[Correspondance macroscopique],Tableau15[[#This Row],[Poste financier]])</f>
        <v>#REF!</v>
      </c>
      <c r="I35" s="71" t="e">
        <f>SUMIFS(#REF!,DEPENSES_TOTALES[Correspondance macroscopique],Tableau15[[#This Row],[Poste financier]])</f>
        <v>#REF!</v>
      </c>
      <c r="J35" s="71" t="e">
        <f>SUMIFS(#REF!,DEPENSES_TOTALES[Correspondance macroscopique],Tableau15[[#This Row],[Poste financier]])</f>
        <v>#REF!</v>
      </c>
      <c r="K35" s="71" t="e">
        <f>SUMIFS(#REF!,DEPENSES_TOTALES[Correspondance macroscopique],Tableau15[[#This Row],[Poste financier]])</f>
        <v>#REF!</v>
      </c>
      <c r="L35" s="71">
        <f>SUMIFS(DEPENSES_TOTALES[Exécuté
2027],DEPENSES_TOTALES[Correspondance macroscopique],Tableau15[[#This Row],[Poste financier]])</f>
        <v>0</v>
      </c>
      <c r="M35" s="71">
        <f>SUMIFS(DEPENSES_TOTALES[Exécuté
2028],DEPENSES_TOTALES[Correspondance macroscopique],Tableau15[[#This Row],[Poste financier]])</f>
        <v>0</v>
      </c>
      <c r="N35" s="71">
        <f>SUMIFS(DEPENSES_TOTALES[Exécuté
2029],DEPENSES_TOTALES[Correspondance macroscopique],Tableau15[[#This Row],[Poste financier]])</f>
        <v>0</v>
      </c>
      <c r="O35" s="71">
        <f>SUMIFS(DEPENSES_TOTALES[Exécuté
2030],DEPENSES_TOTALES[Correspondance macroscopique],Tableau15[[#This Row],[Poste financier]])</f>
        <v>0</v>
      </c>
      <c r="P35" s="71">
        <f>SUMIFS(DEPENSES_TOTALES[Exécuté
2031],DEPENSES_TOTALES[Correspondance macroscopique],Tableau15[[#This Row],[Poste financier]])</f>
        <v>0</v>
      </c>
      <c r="Q35" s="71">
        <f>SUMIFS(DEPENSES_TOTALES[Exécuté
2032],DEPENSES_TOTALES[Correspondance macroscopique],Tableau15[[#This Row],[Poste financier]])</f>
        <v>0</v>
      </c>
      <c r="R35" s="83" t="e">
        <f>SUM(Tableau15[[#This Row],[2020]:[2032]])</f>
        <v>#REF!</v>
      </c>
      <c r="S35" s="81">
        <f>SUMIFS(DEPENSES_TOTALES[Budget Total Prévu sur ligne Amidex],DEPENSES_TOTALES[Correspondance macroscopique],Tableau15[[#This Row],[Poste financier]])</f>
        <v>0</v>
      </c>
      <c r="T35" s="96" t="str">
        <f>IFERROR(Tableau15[[#This Row],[Total]]/Tableau15[[#This Row],[Montant prévu ]]," -   ")</f>
        <v xml:space="preserve"> -   </v>
      </c>
    </row>
    <row r="36" spans="3:20" s="18" customFormat="1" ht="16.5" customHeight="1" x14ac:dyDescent="0.35">
      <c r="C36" s="69" t="s">
        <v>164</v>
      </c>
      <c r="D36" s="70" t="s">
        <v>0</v>
      </c>
      <c r="E36" s="71" t="e">
        <f>SUMIFS(#REF!,DEPENSES_TOTALES[Correspondance macroscopique],Tableau15[[#This Row],[Poste financier]])</f>
        <v>#REF!</v>
      </c>
      <c r="F36" s="71" t="e">
        <f>SUMIFS(#REF!,DEPENSES_TOTALES[Correspondance macroscopique],Tableau15[[#This Row],[Poste financier]])</f>
        <v>#REF!</v>
      </c>
      <c r="G36" s="71" t="e">
        <f>SUMIFS(#REF!,DEPENSES_TOTALES[Correspondance macroscopique],Tableau15[[#This Row],[Poste financier]])</f>
        <v>#REF!</v>
      </c>
      <c r="H36" s="71" t="e">
        <f>SUMIFS(#REF!,DEPENSES_TOTALES[Correspondance macroscopique],Tableau15[[#This Row],[Poste financier]])</f>
        <v>#REF!</v>
      </c>
      <c r="I36" s="71" t="e">
        <f>SUMIFS(#REF!,DEPENSES_TOTALES[Correspondance macroscopique],Tableau15[[#This Row],[Poste financier]])</f>
        <v>#REF!</v>
      </c>
      <c r="J36" s="71" t="e">
        <f>SUMIFS(#REF!,DEPENSES_TOTALES[Correspondance macroscopique],Tableau15[[#This Row],[Poste financier]])</f>
        <v>#REF!</v>
      </c>
      <c r="K36" s="71" t="e">
        <f>SUMIFS(#REF!,DEPENSES_TOTALES[Correspondance macroscopique],Tableau15[[#This Row],[Poste financier]])</f>
        <v>#REF!</v>
      </c>
      <c r="L36" s="71">
        <f>SUMIFS(DEPENSES_TOTALES[Exécuté
2027],DEPENSES_TOTALES[Correspondance macroscopique],Tableau15[[#This Row],[Poste financier]])</f>
        <v>0</v>
      </c>
      <c r="M36" s="71">
        <f>SUMIFS(DEPENSES_TOTALES[Exécuté
2028],DEPENSES_TOTALES[Correspondance macroscopique],Tableau15[[#This Row],[Poste financier]])</f>
        <v>0</v>
      </c>
      <c r="N36" s="71">
        <f>SUMIFS(DEPENSES_TOTALES[Exécuté
2029],DEPENSES_TOTALES[Correspondance macroscopique],Tableau15[[#This Row],[Poste financier]])</f>
        <v>0</v>
      </c>
      <c r="O36" s="71">
        <f>SUMIFS(DEPENSES_TOTALES[Exécuté
2030],DEPENSES_TOTALES[Correspondance macroscopique],Tableau15[[#This Row],[Poste financier]])</f>
        <v>0</v>
      </c>
      <c r="P36" s="71">
        <f>SUMIFS(DEPENSES_TOTALES[Exécuté
2031],DEPENSES_TOTALES[Correspondance macroscopique],Tableau15[[#This Row],[Poste financier]])</f>
        <v>0</v>
      </c>
      <c r="Q36" s="71">
        <f>SUMIFS(DEPENSES_TOTALES[Exécuté
2032],DEPENSES_TOTALES[Correspondance macroscopique],Tableau15[[#This Row],[Poste financier]])</f>
        <v>0</v>
      </c>
      <c r="R36" s="83" t="e">
        <f>SUM(Tableau15[[#This Row],[2020]:[2032]])</f>
        <v>#REF!</v>
      </c>
      <c r="S36" s="81">
        <f>SUMIFS(DEPENSES_TOTALES[Budget Total Prévu sur ligne Amidex],DEPENSES_TOTALES[Correspondance macroscopique],Tableau15[[#This Row],[Poste financier]])</f>
        <v>0</v>
      </c>
      <c r="T36" s="96" t="str">
        <f>IFERROR(Tableau15[[#This Row],[Total]]/Tableau15[[#This Row],[Montant prévu ]]," -   ")</f>
        <v xml:space="preserve"> -   </v>
      </c>
    </row>
    <row r="37" spans="3:20" s="18" customFormat="1" ht="16.5" customHeight="1" x14ac:dyDescent="0.35">
      <c r="C37" s="69" t="s">
        <v>165</v>
      </c>
      <c r="D37" s="70" t="s">
        <v>0</v>
      </c>
      <c r="E37" s="71" t="e">
        <f>SUMIFS(#REF!,DEPENSES_TOTALES[Correspondance macroscopique],Tableau15[[#This Row],[Poste financier]])</f>
        <v>#REF!</v>
      </c>
      <c r="F37" s="71" t="e">
        <f>SUMIFS(#REF!,DEPENSES_TOTALES[Correspondance macroscopique],Tableau15[[#This Row],[Poste financier]])</f>
        <v>#REF!</v>
      </c>
      <c r="G37" s="71" t="e">
        <f>SUMIFS(#REF!,DEPENSES_TOTALES[Correspondance macroscopique],Tableau15[[#This Row],[Poste financier]])</f>
        <v>#REF!</v>
      </c>
      <c r="H37" s="71" t="e">
        <f>SUMIFS(#REF!,DEPENSES_TOTALES[Correspondance macroscopique],Tableau15[[#This Row],[Poste financier]])</f>
        <v>#REF!</v>
      </c>
      <c r="I37" s="71" t="e">
        <f>SUMIFS(#REF!,DEPENSES_TOTALES[Correspondance macroscopique],Tableau15[[#This Row],[Poste financier]])</f>
        <v>#REF!</v>
      </c>
      <c r="J37" s="71" t="e">
        <f>SUMIFS(#REF!,DEPENSES_TOTALES[Correspondance macroscopique],Tableau15[[#This Row],[Poste financier]])</f>
        <v>#REF!</v>
      </c>
      <c r="K37" s="71" t="e">
        <f>SUMIFS(#REF!,DEPENSES_TOTALES[Correspondance macroscopique],Tableau15[[#This Row],[Poste financier]])</f>
        <v>#REF!</v>
      </c>
      <c r="L37" s="71">
        <f>SUMIFS(DEPENSES_TOTALES[Exécuté
2027],DEPENSES_TOTALES[Correspondance macroscopique],Tableau15[[#This Row],[Poste financier]])</f>
        <v>0</v>
      </c>
      <c r="M37" s="71">
        <f>SUMIFS(DEPENSES_TOTALES[Exécuté
2028],DEPENSES_TOTALES[Correspondance macroscopique],Tableau15[[#This Row],[Poste financier]])</f>
        <v>0</v>
      </c>
      <c r="N37" s="71">
        <f>SUMIFS(DEPENSES_TOTALES[Exécuté
2029],DEPENSES_TOTALES[Correspondance macroscopique],Tableau15[[#This Row],[Poste financier]])</f>
        <v>0</v>
      </c>
      <c r="O37" s="71">
        <f>SUMIFS(DEPENSES_TOTALES[Exécuté
2030],DEPENSES_TOTALES[Correspondance macroscopique],Tableau15[[#This Row],[Poste financier]])</f>
        <v>0</v>
      </c>
      <c r="P37" s="71">
        <f>SUMIFS(DEPENSES_TOTALES[Exécuté
2031],DEPENSES_TOTALES[Correspondance macroscopique],Tableau15[[#This Row],[Poste financier]])</f>
        <v>0</v>
      </c>
      <c r="Q37" s="71">
        <f>SUMIFS(DEPENSES_TOTALES[Exécuté
2032],DEPENSES_TOTALES[Correspondance macroscopique],Tableau15[[#This Row],[Poste financier]])</f>
        <v>0</v>
      </c>
      <c r="R37" s="83" t="e">
        <f>SUM(Tableau15[[#This Row],[2020]:[2032]])</f>
        <v>#REF!</v>
      </c>
      <c r="S37" s="81">
        <f>SUMIFS(DEPENSES_TOTALES[Budget Total Prévu sur ligne Amidex],DEPENSES_TOTALES[Correspondance macroscopique],Tableau15[[#This Row],[Poste financier]])</f>
        <v>0</v>
      </c>
      <c r="T37" s="96" t="str">
        <f>IFERROR(Tableau15[[#This Row],[Total]]/Tableau15[[#This Row],[Montant prévu ]]," -   ")</f>
        <v xml:space="preserve"> -   </v>
      </c>
    </row>
    <row r="38" spans="3:20" s="18" customFormat="1" ht="16.5" customHeight="1" x14ac:dyDescent="0.35">
      <c r="C38" s="69" t="s">
        <v>166</v>
      </c>
      <c r="D38" s="70" t="s">
        <v>0</v>
      </c>
      <c r="E38" s="71" t="e">
        <f>SUMIFS(#REF!,DEPENSES_TOTALES[Correspondance macroscopique],Tableau15[[#This Row],[Poste financier]])</f>
        <v>#REF!</v>
      </c>
      <c r="F38" s="71" t="e">
        <f>SUMIFS(#REF!,DEPENSES_TOTALES[Correspondance macroscopique],Tableau15[[#This Row],[Poste financier]])</f>
        <v>#REF!</v>
      </c>
      <c r="G38" s="71" t="e">
        <f>SUMIFS(#REF!,DEPENSES_TOTALES[Correspondance macroscopique],Tableau15[[#This Row],[Poste financier]])</f>
        <v>#REF!</v>
      </c>
      <c r="H38" s="71" t="e">
        <f>SUMIFS(#REF!,DEPENSES_TOTALES[Correspondance macroscopique],Tableau15[[#This Row],[Poste financier]])</f>
        <v>#REF!</v>
      </c>
      <c r="I38" s="71" t="e">
        <f>SUMIFS(#REF!,DEPENSES_TOTALES[Correspondance macroscopique],Tableau15[[#This Row],[Poste financier]])</f>
        <v>#REF!</v>
      </c>
      <c r="J38" s="71" t="e">
        <f>SUMIFS(#REF!,DEPENSES_TOTALES[Correspondance macroscopique],Tableau15[[#This Row],[Poste financier]])</f>
        <v>#REF!</v>
      </c>
      <c r="K38" s="71" t="e">
        <f>SUMIFS(#REF!,DEPENSES_TOTALES[Correspondance macroscopique],Tableau15[[#This Row],[Poste financier]])</f>
        <v>#REF!</v>
      </c>
      <c r="L38" s="71">
        <f>SUMIFS(DEPENSES_TOTALES[Exécuté
2027],DEPENSES_TOTALES[Correspondance macroscopique],Tableau15[[#This Row],[Poste financier]])</f>
        <v>0</v>
      </c>
      <c r="M38" s="71">
        <f>SUMIFS(DEPENSES_TOTALES[Exécuté
2028],DEPENSES_TOTALES[Correspondance macroscopique],Tableau15[[#This Row],[Poste financier]])</f>
        <v>0</v>
      </c>
      <c r="N38" s="71">
        <f>SUMIFS(DEPENSES_TOTALES[Exécuté
2029],DEPENSES_TOTALES[Correspondance macroscopique],Tableau15[[#This Row],[Poste financier]])</f>
        <v>0</v>
      </c>
      <c r="O38" s="71">
        <f>SUMIFS(DEPENSES_TOTALES[Exécuté
2030],DEPENSES_TOTALES[Correspondance macroscopique],Tableau15[[#This Row],[Poste financier]])</f>
        <v>0</v>
      </c>
      <c r="P38" s="71">
        <f>SUMIFS(DEPENSES_TOTALES[Exécuté
2031],DEPENSES_TOTALES[Correspondance macroscopique],Tableau15[[#This Row],[Poste financier]])</f>
        <v>0</v>
      </c>
      <c r="Q38" s="71">
        <f>SUMIFS(DEPENSES_TOTALES[Exécuté
2032],DEPENSES_TOTALES[Correspondance macroscopique],Tableau15[[#This Row],[Poste financier]])</f>
        <v>0</v>
      </c>
      <c r="R38" s="83" t="e">
        <f>SUM(Tableau15[[#This Row],[2020]:[2032]])</f>
        <v>#REF!</v>
      </c>
      <c r="S38" s="81">
        <f>SUMIFS(DEPENSES_TOTALES[Budget Total Prévu sur ligne Amidex],DEPENSES_TOTALES[Correspondance macroscopique],Tableau15[[#This Row],[Poste financier]])</f>
        <v>0</v>
      </c>
      <c r="T38" s="96" t="str">
        <f>IFERROR(Tableau15[[#This Row],[Total]]/Tableau15[[#This Row],[Montant prévu ]]," -   ")</f>
        <v xml:space="preserve"> -   </v>
      </c>
    </row>
    <row r="39" spans="3:20" s="18" customFormat="1" ht="16.5" customHeight="1" x14ac:dyDescent="0.35">
      <c r="C39" s="69" t="s">
        <v>167</v>
      </c>
      <c r="D39" s="70" t="s">
        <v>0</v>
      </c>
      <c r="E39" s="71" t="e">
        <f>SUMIFS(#REF!,DEPENSES_TOTALES[Correspondance macroscopique],Tableau15[[#This Row],[Poste financier]])</f>
        <v>#REF!</v>
      </c>
      <c r="F39" s="71" t="e">
        <f>SUMIFS(#REF!,DEPENSES_TOTALES[Correspondance macroscopique],Tableau15[[#This Row],[Poste financier]])</f>
        <v>#REF!</v>
      </c>
      <c r="G39" s="71" t="e">
        <f>SUMIFS(#REF!,DEPENSES_TOTALES[Correspondance macroscopique],Tableau15[[#This Row],[Poste financier]])</f>
        <v>#REF!</v>
      </c>
      <c r="H39" s="71" t="e">
        <f>SUMIFS(#REF!,DEPENSES_TOTALES[Correspondance macroscopique],Tableau15[[#This Row],[Poste financier]])</f>
        <v>#REF!</v>
      </c>
      <c r="I39" s="71" t="e">
        <f>SUMIFS(#REF!,DEPENSES_TOTALES[Correspondance macroscopique],Tableau15[[#This Row],[Poste financier]])</f>
        <v>#REF!</v>
      </c>
      <c r="J39" s="71" t="e">
        <f>SUMIFS(#REF!,DEPENSES_TOTALES[Correspondance macroscopique],Tableau15[[#This Row],[Poste financier]])</f>
        <v>#REF!</v>
      </c>
      <c r="K39" s="71" t="e">
        <f>SUMIFS(#REF!,DEPENSES_TOTALES[Correspondance macroscopique],Tableau15[[#This Row],[Poste financier]])</f>
        <v>#REF!</v>
      </c>
      <c r="L39" s="71">
        <f>SUMIFS(DEPENSES_TOTALES[Exécuté
2027],DEPENSES_TOTALES[Correspondance macroscopique],Tableau15[[#This Row],[Poste financier]])</f>
        <v>0</v>
      </c>
      <c r="M39" s="71">
        <f>SUMIFS(DEPENSES_TOTALES[Exécuté
2028],DEPENSES_TOTALES[Correspondance macroscopique],Tableau15[[#This Row],[Poste financier]])</f>
        <v>0</v>
      </c>
      <c r="N39" s="71">
        <f>SUMIFS(DEPENSES_TOTALES[Exécuté
2029],DEPENSES_TOTALES[Correspondance macroscopique],Tableau15[[#This Row],[Poste financier]])</f>
        <v>0</v>
      </c>
      <c r="O39" s="71">
        <f>SUMIFS(DEPENSES_TOTALES[Exécuté
2030],DEPENSES_TOTALES[Correspondance macroscopique],Tableau15[[#This Row],[Poste financier]])</f>
        <v>0</v>
      </c>
      <c r="P39" s="71">
        <f>SUMIFS(DEPENSES_TOTALES[Exécuté
2031],DEPENSES_TOTALES[Correspondance macroscopique],Tableau15[[#This Row],[Poste financier]])</f>
        <v>0</v>
      </c>
      <c r="Q39" s="71">
        <f>SUMIFS(DEPENSES_TOTALES[Exécuté
2032],DEPENSES_TOTALES[Correspondance macroscopique],Tableau15[[#This Row],[Poste financier]])</f>
        <v>0</v>
      </c>
      <c r="R39" s="83" t="e">
        <f>SUM(Tableau15[[#This Row],[2020]:[2032]])</f>
        <v>#REF!</v>
      </c>
      <c r="S39" s="81">
        <f>SUMIFS(DEPENSES_TOTALES[Budget Total Prévu sur ligne Amidex],DEPENSES_TOTALES[Correspondance macroscopique],Tableau15[[#This Row],[Poste financier]])</f>
        <v>0</v>
      </c>
      <c r="T39" s="96" t="str">
        <f>IFERROR(Tableau15[[#This Row],[Total]]/Tableau15[[#This Row],[Montant prévu ]]," -   ")</f>
        <v xml:space="preserve"> -   </v>
      </c>
    </row>
    <row r="40" spans="3:20" s="18" customFormat="1" ht="16.5" customHeight="1" x14ac:dyDescent="0.35">
      <c r="C40" s="69" t="s">
        <v>168</v>
      </c>
      <c r="D40" s="70" t="s">
        <v>0</v>
      </c>
      <c r="E40" s="71" t="e">
        <f>SUMIFS(#REF!,DEPENSES_TOTALES[Correspondance macroscopique],Tableau15[[#This Row],[Poste financier]])</f>
        <v>#REF!</v>
      </c>
      <c r="F40" s="71" t="e">
        <f>SUMIFS(#REF!,DEPENSES_TOTALES[Correspondance macroscopique],Tableau15[[#This Row],[Poste financier]])</f>
        <v>#REF!</v>
      </c>
      <c r="G40" s="71" t="e">
        <f>SUMIFS(#REF!,DEPENSES_TOTALES[Correspondance macroscopique],Tableau15[[#This Row],[Poste financier]])</f>
        <v>#REF!</v>
      </c>
      <c r="H40" s="71" t="e">
        <f>SUMIFS(#REF!,DEPENSES_TOTALES[Correspondance macroscopique],Tableau15[[#This Row],[Poste financier]])</f>
        <v>#REF!</v>
      </c>
      <c r="I40" s="71" t="e">
        <f>SUMIFS(#REF!,DEPENSES_TOTALES[Correspondance macroscopique],Tableau15[[#This Row],[Poste financier]])</f>
        <v>#REF!</v>
      </c>
      <c r="J40" s="71" t="e">
        <f>SUMIFS(#REF!,DEPENSES_TOTALES[Correspondance macroscopique],Tableau15[[#This Row],[Poste financier]])</f>
        <v>#REF!</v>
      </c>
      <c r="K40" s="71" t="e">
        <f>SUMIFS(#REF!,DEPENSES_TOTALES[Correspondance macroscopique],Tableau15[[#This Row],[Poste financier]])</f>
        <v>#REF!</v>
      </c>
      <c r="L40" s="71">
        <f>SUMIFS(DEPENSES_TOTALES[Exécuté
2027],DEPENSES_TOTALES[Correspondance macroscopique],Tableau15[[#This Row],[Poste financier]])</f>
        <v>0</v>
      </c>
      <c r="M40" s="71">
        <f>SUMIFS(DEPENSES_TOTALES[Exécuté
2028],DEPENSES_TOTALES[Correspondance macroscopique],Tableau15[[#This Row],[Poste financier]])</f>
        <v>0</v>
      </c>
      <c r="N40" s="71">
        <f>SUMIFS(DEPENSES_TOTALES[Exécuté
2029],DEPENSES_TOTALES[Correspondance macroscopique],Tableau15[[#This Row],[Poste financier]])</f>
        <v>0</v>
      </c>
      <c r="O40" s="71">
        <f>SUMIFS(DEPENSES_TOTALES[Exécuté
2030],DEPENSES_TOTALES[Correspondance macroscopique],Tableau15[[#This Row],[Poste financier]])</f>
        <v>0</v>
      </c>
      <c r="P40" s="71">
        <f>SUMIFS(DEPENSES_TOTALES[Exécuté
2031],DEPENSES_TOTALES[Correspondance macroscopique],Tableau15[[#This Row],[Poste financier]])</f>
        <v>0</v>
      </c>
      <c r="Q40" s="71">
        <f>SUMIFS(DEPENSES_TOTALES[Exécuté
2032],DEPENSES_TOTALES[Correspondance macroscopique],Tableau15[[#This Row],[Poste financier]])</f>
        <v>0</v>
      </c>
      <c r="R40" s="83" t="e">
        <f>SUM(Tableau15[[#This Row],[2020]:[2032]])</f>
        <v>#REF!</v>
      </c>
      <c r="S40" s="81">
        <f>SUMIFS(DEPENSES_TOTALES[Budget Total Prévu sur ligne Amidex],DEPENSES_TOTALES[Correspondance macroscopique],Tableau15[[#This Row],[Poste financier]])</f>
        <v>0</v>
      </c>
      <c r="T40" s="96" t="str">
        <f>IFERROR(Tableau15[[#This Row],[Total]]/Tableau15[[#This Row],[Montant prévu ]]," -   ")</f>
        <v xml:space="preserve"> -   </v>
      </c>
    </row>
    <row r="41" spans="3:20" s="18" customFormat="1" ht="16.5" customHeight="1" thickBot="1" x14ac:dyDescent="0.4">
      <c r="C41" s="73" t="s">
        <v>169</v>
      </c>
      <c r="D41" s="74" t="s">
        <v>0</v>
      </c>
      <c r="E41" s="75" t="e">
        <f>SUMIFS(#REF!,DEPENSES_TOTALES[Correspondance macroscopique],Tableau15[[#This Row],[Poste financier]])</f>
        <v>#REF!</v>
      </c>
      <c r="F41" s="75" t="e">
        <f>SUMIFS(#REF!,DEPENSES_TOTALES[Correspondance macroscopique],Tableau15[[#This Row],[Poste financier]])</f>
        <v>#REF!</v>
      </c>
      <c r="G41" s="75" t="e">
        <f>SUMIFS(#REF!,DEPENSES_TOTALES[Correspondance macroscopique],Tableau15[[#This Row],[Poste financier]])</f>
        <v>#REF!</v>
      </c>
      <c r="H41" s="75" t="e">
        <f>SUMIFS(#REF!,DEPENSES_TOTALES[Correspondance macroscopique],Tableau15[[#This Row],[Poste financier]])</f>
        <v>#REF!</v>
      </c>
      <c r="I41" s="75" t="e">
        <f>SUMIFS(#REF!,DEPENSES_TOTALES[Correspondance macroscopique],Tableau15[[#This Row],[Poste financier]])</f>
        <v>#REF!</v>
      </c>
      <c r="J41" s="75" t="e">
        <f>SUMIFS(#REF!,DEPENSES_TOTALES[Correspondance macroscopique],Tableau15[[#This Row],[Poste financier]])</f>
        <v>#REF!</v>
      </c>
      <c r="K41" s="75" t="e">
        <f>SUMIFS(#REF!,DEPENSES_TOTALES[Correspondance macroscopique],Tableau15[[#This Row],[Poste financier]])</f>
        <v>#REF!</v>
      </c>
      <c r="L41" s="75">
        <f>SUMIFS(DEPENSES_TOTALES[Exécuté
2027],DEPENSES_TOTALES[Correspondance macroscopique],Tableau15[[#This Row],[Poste financier]])</f>
        <v>0</v>
      </c>
      <c r="M41" s="75">
        <f>SUMIFS(DEPENSES_TOTALES[Exécuté
2028],DEPENSES_TOTALES[Correspondance macroscopique],Tableau15[[#This Row],[Poste financier]])</f>
        <v>0</v>
      </c>
      <c r="N41" s="75">
        <f>SUMIFS(DEPENSES_TOTALES[Exécuté
2029],DEPENSES_TOTALES[Correspondance macroscopique],Tableau15[[#This Row],[Poste financier]])</f>
        <v>0</v>
      </c>
      <c r="O41" s="75">
        <f>SUMIFS(DEPENSES_TOTALES[Exécuté
2030],DEPENSES_TOTALES[Correspondance macroscopique],Tableau15[[#This Row],[Poste financier]])</f>
        <v>0</v>
      </c>
      <c r="P41" s="75">
        <f>SUMIFS(DEPENSES_TOTALES[Exécuté
2031],DEPENSES_TOTALES[Correspondance macroscopique],Tableau15[[#This Row],[Poste financier]])</f>
        <v>0</v>
      </c>
      <c r="Q41" s="75">
        <f>SUMIFS(DEPENSES_TOTALES[Exécuté
2032],DEPENSES_TOTALES[Correspondance macroscopique],Tableau15[[#This Row],[Poste financier]])</f>
        <v>0</v>
      </c>
      <c r="R41" s="84" t="e">
        <f>SUM(Tableau15[[#This Row],[2020]:[2032]])</f>
        <v>#REF!</v>
      </c>
      <c r="S41" s="82">
        <f>SUMIFS(DEPENSES_TOTALES[Budget Total Prévu sur ligne Amidex],DEPENSES_TOTALES[Correspondance macroscopique],Tableau15[[#This Row],[Poste financier]])</f>
        <v>0</v>
      </c>
      <c r="T41" s="97" t="str">
        <f>IFERROR(Tableau15[[#This Row],[Total]]/Tableau15[[#This Row],[Montant prévu ]]," -   ")</f>
        <v xml:space="preserve"> -   </v>
      </c>
    </row>
    <row r="42" spans="3:20" s="18" customFormat="1" ht="16.5" customHeight="1" x14ac:dyDescent="0.35">
      <c r="C42" s="76" t="s">
        <v>221</v>
      </c>
      <c r="D42" s="77" t="s">
        <v>162</v>
      </c>
      <c r="E42" s="78" t="e">
        <f>SUMIFS(#REF!,DEPENSES_TOTALES[Correspondance macroscopique],Tableau15[[#This Row],[Poste financier]])</f>
        <v>#REF!</v>
      </c>
      <c r="F42" s="78" t="e">
        <f>SUMIFS(#REF!,DEPENSES_TOTALES[Correspondance macroscopique],Tableau15[[#This Row],[Poste financier]])</f>
        <v>#REF!</v>
      </c>
      <c r="G42" s="78" t="e">
        <f>SUMIFS(#REF!,DEPENSES_TOTALES[Correspondance macroscopique],Tableau15[[#This Row],[Poste financier]])</f>
        <v>#REF!</v>
      </c>
      <c r="H42" s="78" t="e">
        <f>SUMIFS(#REF!,DEPENSES_TOTALES[Correspondance macroscopique],Tableau15[[#This Row],[Poste financier]])</f>
        <v>#REF!</v>
      </c>
      <c r="I42" s="78" t="e">
        <f>SUMIFS(#REF!,DEPENSES_TOTALES[Correspondance macroscopique],Tableau15[[#This Row],[Poste financier]])</f>
        <v>#REF!</v>
      </c>
      <c r="J42" s="78" t="e">
        <f>SUMIFS(#REF!,DEPENSES_TOTALES[Correspondance macroscopique],Tableau15[[#This Row],[Poste financier]])</f>
        <v>#REF!</v>
      </c>
      <c r="K42" s="78" t="e">
        <f>SUMIFS(#REF!,DEPENSES_TOTALES[Correspondance macroscopique],Tableau15[[#This Row],[Poste financier]])</f>
        <v>#REF!</v>
      </c>
      <c r="L42" s="78">
        <f>SUMIFS(DEPENSES_TOTALES[Exécuté
2027],DEPENSES_TOTALES[Correspondance macroscopique],Tableau15[[#This Row],[Poste financier]])</f>
        <v>0</v>
      </c>
      <c r="M42" s="78">
        <f>SUMIFS(DEPENSES_TOTALES[Exécuté
2028],DEPENSES_TOTALES[Correspondance macroscopique],Tableau15[[#This Row],[Poste financier]])</f>
        <v>0</v>
      </c>
      <c r="N42" s="78">
        <f>SUMIFS(DEPENSES_TOTALES[Exécuté
2029],DEPENSES_TOTALES[Correspondance macroscopique],Tableau15[[#This Row],[Poste financier]])</f>
        <v>0</v>
      </c>
      <c r="O42" s="78">
        <f>SUMIFS(DEPENSES_TOTALES[Exécuté
2030],DEPENSES_TOTALES[Correspondance macroscopique],Tableau15[[#This Row],[Poste financier]])</f>
        <v>0</v>
      </c>
      <c r="P42" s="78">
        <f>SUMIFS(DEPENSES_TOTALES[Exécuté
2031],DEPENSES_TOTALES[Correspondance macroscopique],Tableau15[[#This Row],[Poste financier]])</f>
        <v>0</v>
      </c>
      <c r="Q42" s="78">
        <f>SUMIFS(DEPENSES_TOTALES[Exécuté
2032],DEPENSES_TOTALES[Correspondance macroscopique],Tableau15[[#This Row],[Poste financier]])</f>
        <v>0</v>
      </c>
      <c r="R42" s="85" t="e">
        <f>SUM(Tableau15[[#This Row],[2020]:[2032]])</f>
        <v>#REF!</v>
      </c>
      <c r="S42" s="81">
        <f>SUMIFS(DEPENSES_TOTALES[Budget Total Prévu sur ligne Amidex],DEPENSES_TOTALES[Correspondance macroscopique],Tableau15[[#This Row],[Poste financier]])</f>
        <v>0</v>
      </c>
      <c r="T42" s="98" t="str">
        <f>IFERROR(Tableau15[[#This Row],[Total]]/Tableau15[[#This Row],[Montant prévu ]]," -   ")</f>
        <v xml:space="preserve"> -   </v>
      </c>
    </row>
    <row r="43" spans="3:20" s="18" customFormat="1" ht="16.5" customHeight="1" x14ac:dyDescent="0.35">
      <c r="C43" s="69" t="s">
        <v>159</v>
      </c>
      <c r="D43" s="70" t="s">
        <v>162</v>
      </c>
      <c r="E43" s="71" t="e">
        <f>SUMIFS(#REF!,DEPENSES_TOTALES[Correspondance macroscopique],Tableau15[[#This Row],[Poste financier]])</f>
        <v>#REF!</v>
      </c>
      <c r="F43" s="71" t="e">
        <f>SUMIFS(#REF!,DEPENSES_TOTALES[Correspondance macroscopique],Tableau15[[#This Row],[Poste financier]])</f>
        <v>#REF!</v>
      </c>
      <c r="G43" s="71" t="e">
        <f>SUMIFS(#REF!,DEPENSES_TOTALES[Correspondance macroscopique],Tableau15[[#This Row],[Poste financier]])</f>
        <v>#REF!</v>
      </c>
      <c r="H43" s="71" t="e">
        <f>SUMIFS(#REF!,DEPENSES_TOTALES[Correspondance macroscopique],Tableau15[[#This Row],[Poste financier]])</f>
        <v>#REF!</v>
      </c>
      <c r="I43" s="71" t="e">
        <f>SUMIFS(#REF!,DEPENSES_TOTALES[Correspondance macroscopique],Tableau15[[#This Row],[Poste financier]])</f>
        <v>#REF!</v>
      </c>
      <c r="J43" s="71" t="e">
        <f>SUMIFS(#REF!,DEPENSES_TOTALES[Correspondance macroscopique],Tableau15[[#This Row],[Poste financier]])</f>
        <v>#REF!</v>
      </c>
      <c r="K43" s="71" t="e">
        <f>SUMIFS(#REF!,DEPENSES_TOTALES[Correspondance macroscopique],Tableau15[[#This Row],[Poste financier]])</f>
        <v>#REF!</v>
      </c>
      <c r="L43" s="71">
        <f>SUMIFS(DEPENSES_TOTALES[Exécuté
2027],DEPENSES_TOTALES[Correspondance macroscopique],Tableau15[[#This Row],[Poste financier]])</f>
        <v>0</v>
      </c>
      <c r="M43" s="71">
        <f>SUMIFS(DEPENSES_TOTALES[Exécuté
2028],DEPENSES_TOTALES[Correspondance macroscopique],Tableau15[[#This Row],[Poste financier]])</f>
        <v>0</v>
      </c>
      <c r="N43" s="71">
        <f>SUMIFS(DEPENSES_TOTALES[Exécuté
2029],DEPENSES_TOTALES[Correspondance macroscopique],Tableau15[[#This Row],[Poste financier]])</f>
        <v>0</v>
      </c>
      <c r="O43" s="71">
        <f>SUMIFS(DEPENSES_TOTALES[Exécuté
2030],DEPENSES_TOTALES[Correspondance macroscopique],Tableau15[[#This Row],[Poste financier]])</f>
        <v>0</v>
      </c>
      <c r="P43" s="71">
        <f>SUMIFS(DEPENSES_TOTALES[Exécuté
2031],DEPENSES_TOTALES[Correspondance macroscopique],Tableau15[[#This Row],[Poste financier]])</f>
        <v>0</v>
      </c>
      <c r="Q43" s="71">
        <f>SUMIFS(DEPENSES_TOTALES[Exécuté
2032],DEPENSES_TOTALES[Correspondance macroscopique],Tableau15[[#This Row],[Poste financier]])</f>
        <v>0</v>
      </c>
      <c r="R43" s="83" t="e">
        <f>SUM(Tableau15[[#This Row],[2020]:[2032]])</f>
        <v>#REF!</v>
      </c>
      <c r="S43" s="81">
        <f>SUMIFS(DEPENSES_TOTALES[Budget Total Prévu sur ligne Amidex],DEPENSES_TOTALES[Correspondance macroscopique],Tableau15[[#This Row],[Poste financier]])</f>
        <v>0</v>
      </c>
      <c r="T43" s="96" t="str">
        <f>IFERROR(Tableau15[[#This Row],[Total]]/Tableau15[[#This Row],[Montant prévu ]]," -   ")</f>
        <v xml:space="preserve"> -   </v>
      </c>
    </row>
    <row r="44" spans="3:20" s="18" customFormat="1" ht="16.5" customHeight="1" x14ac:dyDescent="0.35">
      <c r="C44" s="69" t="s">
        <v>160</v>
      </c>
      <c r="D44" s="70" t="s">
        <v>162</v>
      </c>
      <c r="E44" s="71" t="e">
        <f>SUMIFS(#REF!,DEPENSES_TOTALES[Correspondance macroscopique],Tableau15[[#This Row],[Poste financier]])</f>
        <v>#REF!</v>
      </c>
      <c r="F44" s="71" t="e">
        <f>SUMIFS(#REF!,DEPENSES_TOTALES[Correspondance macroscopique],Tableau15[[#This Row],[Poste financier]])</f>
        <v>#REF!</v>
      </c>
      <c r="G44" s="71" t="e">
        <f>SUMIFS(#REF!,DEPENSES_TOTALES[Correspondance macroscopique],Tableau15[[#This Row],[Poste financier]])</f>
        <v>#REF!</v>
      </c>
      <c r="H44" s="71" t="e">
        <f>SUMIFS(#REF!,DEPENSES_TOTALES[Correspondance macroscopique],Tableau15[[#This Row],[Poste financier]])</f>
        <v>#REF!</v>
      </c>
      <c r="I44" s="71" t="e">
        <f>SUMIFS(#REF!,DEPENSES_TOTALES[Correspondance macroscopique],Tableau15[[#This Row],[Poste financier]])</f>
        <v>#REF!</v>
      </c>
      <c r="J44" s="71" t="e">
        <f>SUMIFS(#REF!,DEPENSES_TOTALES[Correspondance macroscopique],Tableau15[[#This Row],[Poste financier]])</f>
        <v>#REF!</v>
      </c>
      <c r="K44" s="71" t="e">
        <f>SUMIFS(#REF!,DEPENSES_TOTALES[Correspondance macroscopique],Tableau15[[#This Row],[Poste financier]])</f>
        <v>#REF!</v>
      </c>
      <c r="L44" s="71">
        <f>SUMIFS(DEPENSES_TOTALES[Exécuté
2027],DEPENSES_TOTALES[Correspondance macroscopique],Tableau15[[#This Row],[Poste financier]])</f>
        <v>0</v>
      </c>
      <c r="M44" s="71">
        <f>SUMIFS(DEPENSES_TOTALES[Exécuté
2028],DEPENSES_TOTALES[Correspondance macroscopique],Tableau15[[#This Row],[Poste financier]])</f>
        <v>0</v>
      </c>
      <c r="N44" s="71">
        <f>SUMIFS(DEPENSES_TOTALES[Exécuté
2029],DEPENSES_TOTALES[Correspondance macroscopique],Tableau15[[#This Row],[Poste financier]])</f>
        <v>0</v>
      </c>
      <c r="O44" s="71">
        <f>SUMIFS(DEPENSES_TOTALES[Exécuté
2030],DEPENSES_TOTALES[Correspondance macroscopique],Tableau15[[#This Row],[Poste financier]])</f>
        <v>0</v>
      </c>
      <c r="P44" s="71">
        <f>SUMIFS(DEPENSES_TOTALES[Exécuté
2031],DEPENSES_TOTALES[Correspondance macroscopique],Tableau15[[#This Row],[Poste financier]])</f>
        <v>0</v>
      </c>
      <c r="Q44" s="71">
        <f>SUMIFS(DEPENSES_TOTALES[Exécuté
2032],DEPENSES_TOTALES[Correspondance macroscopique],Tableau15[[#This Row],[Poste financier]])</f>
        <v>0</v>
      </c>
      <c r="R44" s="83" t="e">
        <f>SUM(Tableau15[[#This Row],[2020]:[2032]])</f>
        <v>#REF!</v>
      </c>
      <c r="S44" s="81">
        <f>SUMIFS(DEPENSES_TOTALES[Budget Total Prévu sur ligne Amidex],DEPENSES_TOTALES[Correspondance macroscopique],Tableau15[[#This Row],[Poste financier]])</f>
        <v>0</v>
      </c>
      <c r="T44" s="96" t="str">
        <f>IFERROR(Tableau15[[#This Row],[Total]]/Tableau15[[#This Row],[Montant prévu ]]," -   ")</f>
        <v xml:space="preserve"> -   </v>
      </c>
    </row>
    <row r="45" spans="3:20" s="18" customFormat="1" ht="16.5" customHeight="1" thickBot="1" x14ac:dyDescent="0.4">
      <c r="C45" s="73" t="s">
        <v>161</v>
      </c>
      <c r="D45" s="74" t="s">
        <v>162</v>
      </c>
      <c r="E45" s="75" t="e">
        <f>SUMIFS(#REF!,DEPENSES_TOTALES[Correspondance macroscopique],Tableau15[[#This Row],[Poste financier]])</f>
        <v>#REF!</v>
      </c>
      <c r="F45" s="75" t="e">
        <f>SUMIFS(#REF!,DEPENSES_TOTALES[Correspondance macroscopique],Tableau15[[#This Row],[Poste financier]])</f>
        <v>#REF!</v>
      </c>
      <c r="G45" s="75" t="e">
        <f>SUMIFS(#REF!,DEPENSES_TOTALES[Correspondance macroscopique],Tableau15[[#This Row],[Poste financier]])</f>
        <v>#REF!</v>
      </c>
      <c r="H45" s="75" t="e">
        <f>SUMIFS(#REF!,DEPENSES_TOTALES[Correspondance macroscopique],Tableau15[[#This Row],[Poste financier]])</f>
        <v>#REF!</v>
      </c>
      <c r="I45" s="75" t="e">
        <f>SUMIFS(#REF!,DEPENSES_TOTALES[Correspondance macroscopique],Tableau15[[#This Row],[Poste financier]])</f>
        <v>#REF!</v>
      </c>
      <c r="J45" s="75" t="e">
        <f>SUMIFS(#REF!,DEPENSES_TOTALES[Correspondance macroscopique],Tableau15[[#This Row],[Poste financier]])</f>
        <v>#REF!</v>
      </c>
      <c r="K45" s="75" t="e">
        <f>SUMIFS(#REF!,DEPENSES_TOTALES[Correspondance macroscopique],Tableau15[[#This Row],[Poste financier]])</f>
        <v>#REF!</v>
      </c>
      <c r="L45" s="75">
        <f>SUMIFS(DEPENSES_TOTALES[Exécuté
2027],DEPENSES_TOTALES[Correspondance macroscopique],Tableau15[[#This Row],[Poste financier]])</f>
        <v>0</v>
      </c>
      <c r="M45" s="75">
        <f>SUMIFS(DEPENSES_TOTALES[Exécuté
2028],DEPENSES_TOTALES[Correspondance macroscopique],Tableau15[[#This Row],[Poste financier]])</f>
        <v>0</v>
      </c>
      <c r="N45" s="75">
        <f>SUMIFS(DEPENSES_TOTALES[Exécuté
2029],DEPENSES_TOTALES[Correspondance macroscopique],Tableau15[[#This Row],[Poste financier]])</f>
        <v>0</v>
      </c>
      <c r="O45" s="75">
        <f>SUMIFS(DEPENSES_TOTALES[Exécuté
2030],DEPENSES_TOTALES[Correspondance macroscopique],Tableau15[[#This Row],[Poste financier]])</f>
        <v>0</v>
      </c>
      <c r="P45" s="75">
        <f>SUMIFS(DEPENSES_TOTALES[Exécuté
2031],DEPENSES_TOTALES[Correspondance macroscopique],Tableau15[[#This Row],[Poste financier]])</f>
        <v>0</v>
      </c>
      <c r="Q45" s="75">
        <f>SUMIFS(DEPENSES_TOTALES[Exécuté
2032],DEPENSES_TOTALES[Correspondance macroscopique],Tableau15[[#This Row],[Poste financier]])</f>
        <v>0</v>
      </c>
      <c r="R45" s="84" t="e">
        <f>SUM(Tableau15[[#This Row],[2020]:[2032]])</f>
        <v>#REF!</v>
      </c>
      <c r="S45" s="82">
        <f>SUMIFS(DEPENSES_TOTALES[Budget Total Prévu sur ligne Amidex],DEPENSES_TOTALES[Correspondance macroscopique],Tableau15[[#This Row],[Poste financier]])</f>
        <v>0</v>
      </c>
      <c r="T45" s="97" t="str">
        <f>IFERROR(Tableau15[[#This Row],[Total]]/Tableau15[[#This Row],[Montant prévu ]]," -   ")</f>
        <v xml:space="preserve"> -   </v>
      </c>
    </row>
    <row r="46" spans="3:20" s="18" customFormat="1" ht="29.25" customHeight="1" x14ac:dyDescent="0.35">
      <c r="C46" s="69" t="s">
        <v>155</v>
      </c>
      <c r="D46" s="70" t="s">
        <v>1</v>
      </c>
      <c r="E46" s="71" t="e">
        <f>SUMIFS(#REF!,DEPENSES_TOTALES[Correspondance macroscopique],Tableau15[[#This Row],[Poste financier]])</f>
        <v>#REF!</v>
      </c>
      <c r="F46" s="71" t="e">
        <f>SUMIFS(#REF!,DEPENSES_TOTALES[Correspondance macroscopique],Tableau15[[#This Row],[Poste financier]])</f>
        <v>#REF!</v>
      </c>
      <c r="G46" s="71" t="e">
        <f>SUMIFS(#REF!,DEPENSES_TOTALES[Correspondance macroscopique],Tableau15[[#This Row],[Poste financier]])</f>
        <v>#REF!</v>
      </c>
      <c r="H46" s="71" t="e">
        <f>SUMIFS(#REF!,DEPENSES_TOTALES[Correspondance macroscopique],Tableau15[[#This Row],[Poste financier]])</f>
        <v>#REF!</v>
      </c>
      <c r="I46" s="71" t="e">
        <f>SUMIFS(#REF!,DEPENSES_TOTALES[Correspondance macroscopique],Tableau15[[#This Row],[Poste financier]])</f>
        <v>#REF!</v>
      </c>
      <c r="J46" s="71" t="e">
        <f>SUMIFS(#REF!,DEPENSES_TOTALES[Correspondance macroscopique],Tableau15[[#This Row],[Poste financier]])</f>
        <v>#REF!</v>
      </c>
      <c r="K46" s="71" t="e">
        <f>SUMIFS(#REF!,DEPENSES_TOTALES[Correspondance macroscopique],Tableau15[[#This Row],[Poste financier]])</f>
        <v>#REF!</v>
      </c>
      <c r="L46" s="71">
        <f>SUMIFS(DEPENSES_TOTALES[Exécuté
2027],DEPENSES_TOTALES[Correspondance macroscopique],Tableau15[[#This Row],[Poste financier]])</f>
        <v>0</v>
      </c>
      <c r="M46" s="71">
        <f>SUMIFS(DEPENSES_TOTALES[Exécuté
2028],DEPENSES_TOTALES[Correspondance macroscopique],Tableau15[[#This Row],[Poste financier]])</f>
        <v>0</v>
      </c>
      <c r="N46" s="71">
        <f>SUMIFS(DEPENSES_TOTALES[Exécuté
2029],DEPENSES_TOTALES[Correspondance macroscopique],Tableau15[[#This Row],[Poste financier]])</f>
        <v>0</v>
      </c>
      <c r="O46" s="71">
        <f>SUMIFS(DEPENSES_TOTALES[Exécuté
2030],DEPENSES_TOTALES[Correspondance macroscopique],Tableau15[[#This Row],[Poste financier]])</f>
        <v>0</v>
      </c>
      <c r="P46" s="71">
        <f>SUMIFS(DEPENSES_TOTALES[Exécuté
2031],DEPENSES_TOTALES[Correspondance macroscopique],Tableau15[[#This Row],[Poste financier]])</f>
        <v>0</v>
      </c>
      <c r="Q46" s="71">
        <f>SUMIFS(DEPENSES_TOTALES[Exécuté
2032],DEPENSES_TOTALES[Correspondance macroscopique],Tableau15[[#This Row],[Poste financier]])</f>
        <v>0</v>
      </c>
      <c r="R46" s="83" t="e">
        <f>SUM(Tableau15[[#This Row],[2020]:[2032]])</f>
        <v>#REF!</v>
      </c>
      <c r="S46" s="81">
        <f>SUMIFS(DEPENSES_TOTALES[Budget Total Prévu sur ligne Amidex],DEPENSES_TOTALES[Correspondance macroscopique],Tableau15[[#This Row],[Poste financier]])</f>
        <v>0</v>
      </c>
      <c r="T46" s="96" t="str">
        <f>IFERROR(Tableau15[[#This Row],[Total]]/Tableau15[[#This Row],[Montant prévu ]]," -   ")</f>
        <v xml:space="preserve"> -   </v>
      </c>
    </row>
    <row r="47" spans="3:20" s="18" customFormat="1" ht="16.5" customHeight="1" x14ac:dyDescent="0.35">
      <c r="C47" s="69" t="s">
        <v>156</v>
      </c>
      <c r="D47" s="70" t="s">
        <v>1</v>
      </c>
      <c r="E47" s="71" t="e">
        <f>SUMIFS(#REF!,DEPENSES_TOTALES[Correspondance macroscopique],Tableau15[[#This Row],[Poste financier]])</f>
        <v>#REF!</v>
      </c>
      <c r="F47" s="71" t="e">
        <f>SUMIFS(#REF!,DEPENSES_TOTALES[Correspondance macroscopique],Tableau15[[#This Row],[Poste financier]])</f>
        <v>#REF!</v>
      </c>
      <c r="G47" s="71" t="e">
        <f>SUMIFS(#REF!,DEPENSES_TOTALES[Correspondance macroscopique],Tableau15[[#This Row],[Poste financier]])</f>
        <v>#REF!</v>
      </c>
      <c r="H47" s="71" t="e">
        <f>SUMIFS(#REF!,DEPENSES_TOTALES[Correspondance macroscopique],Tableau15[[#This Row],[Poste financier]])</f>
        <v>#REF!</v>
      </c>
      <c r="I47" s="71" t="e">
        <f>SUMIFS(#REF!,DEPENSES_TOTALES[Correspondance macroscopique],Tableau15[[#This Row],[Poste financier]])</f>
        <v>#REF!</v>
      </c>
      <c r="J47" s="71" t="e">
        <f>SUMIFS(#REF!,DEPENSES_TOTALES[Correspondance macroscopique],Tableau15[[#This Row],[Poste financier]])</f>
        <v>#REF!</v>
      </c>
      <c r="K47" s="71" t="e">
        <f>SUMIFS(#REF!,DEPENSES_TOTALES[Correspondance macroscopique],Tableau15[[#This Row],[Poste financier]])</f>
        <v>#REF!</v>
      </c>
      <c r="L47" s="71">
        <f>SUMIFS(DEPENSES_TOTALES[Exécuté
2027],DEPENSES_TOTALES[Correspondance macroscopique],Tableau15[[#This Row],[Poste financier]])</f>
        <v>0</v>
      </c>
      <c r="M47" s="71">
        <f>SUMIFS(DEPENSES_TOTALES[Exécuté
2028],DEPENSES_TOTALES[Correspondance macroscopique],Tableau15[[#This Row],[Poste financier]])</f>
        <v>0</v>
      </c>
      <c r="N47" s="71">
        <f>SUMIFS(DEPENSES_TOTALES[Exécuté
2029],DEPENSES_TOTALES[Correspondance macroscopique],Tableau15[[#This Row],[Poste financier]])</f>
        <v>0</v>
      </c>
      <c r="O47" s="71">
        <f>SUMIFS(DEPENSES_TOTALES[Exécuté
2030],DEPENSES_TOTALES[Correspondance macroscopique],Tableau15[[#This Row],[Poste financier]])</f>
        <v>0</v>
      </c>
      <c r="P47" s="71">
        <f>SUMIFS(DEPENSES_TOTALES[Exécuté
2031],DEPENSES_TOTALES[Correspondance macroscopique],Tableau15[[#This Row],[Poste financier]])</f>
        <v>0</v>
      </c>
      <c r="Q47" s="71">
        <f>SUMIFS(DEPENSES_TOTALES[Exécuté
2032],DEPENSES_TOTALES[Correspondance macroscopique],Tableau15[[#This Row],[Poste financier]])</f>
        <v>0</v>
      </c>
      <c r="R47" s="83" t="e">
        <f>SUM(Tableau15[[#This Row],[2020]:[2032]])</f>
        <v>#REF!</v>
      </c>
      <c r="S47" s="81">
        <f>SUMIFS(DEPENSES_TOTALES[Budget Total Prévu sur ligne Amidex],DEPENSES_TOTALES[Correspondance macroscopique],Tableau15[[#This Row],[Poste financier]])</f>
        <v>0</v>
      </c>
      <c r="T47" s="96" t="str">
        <f>IFERROR(Tableau15[[#This Row],[Total]]/Tableau15[[#This Row],[Montant prévu ]]," -   ")</f>
        <v xml:space="preserve"> -   </v>
      </c>
    </row>
    <row r="48" spans="3:20" s="18" customFormat="1" ht="16.5" customHeight="1" x14ac:dyDescent="0.35">
      <c r="C48" s="69" t="s">
        <v>193</v>
      </c>
      <c r="D48" s="70" t="s">
        <v>1</v>
      </c>
      <c r="E48" s="71" t="e">
        <f>SUMIFS(#REF!,DEPENSES_TOTALES[Correspondance macroscopique],Tableau15[[#This Row],[Poste financier]])</f>
        <v>#REF!</v>
      </c>
      <c r="F48" s="71" t="e">
        <f>SUMIFS(#REF!,DEPENSES_TOTALES[Correspondance macroscopique],Tableau15[[#This Row],[Poste financier]])</f>
        <v>#REF!</v>
      </c>
      <c r="G48" s="71" t="e">
        <f>SUMIFS(#REF!,DEPENSES_TOTALES[Correspondance macroscopique],Tableau15[[#This Row],[Poste financier]])</f>
        <v>#REF!</v>
      </c>
      <c r="H48" s="71" t="e">
        <f>SUMIFS(#REF!,DEPENSES_TOTALES[Correspondance macroscopique],Tableau15[[#This Row],[Poste financier]])</f>
        <v>#REF!</v>
      </c>
      <c r="I48" s="71" t="e">
        <f>SUMIFS(#REF!,DEPENSES_TOTALES[Correspondance macroscopique],Tableau15[[#This Row],[Poste financier]])</f>
        <v>#REF!</v>
      </c>
      <c r="J48" s="71" t="e">
        <f>SUMIFS(#REF!,DEPENSES_TOTALES[Correspondance macroscopique],Tableau15[[#This Row],[Poste financier]])</f>
        <v>#REF!</v>
      </c>
      <c r="K48" s="71" t="e">
        <f>SUMIFS(#REF!,DEPENSES_TOTALES[Correspondance macroscopique],Tableau15[[#This Row],[Poste financier]])</f>
        <v>#REF!</v>
      </c>
      <c r="L48" s="71">
        <f>SUMIFS(DEPENSES_TOTALES[Exécuté
2027],DEPENSES_TOTALES[Correspondance macroscopique],Tableau15[[#This Row],[Poste financier]])</f>
        <v>0</v>
      </c>
      <c r="M48" s="71">
        <f>SUMIFS(DEPENSES_TOTALES[Exécuté
2028],DEPENSES_TOTALES[Correspondance macroscopique],Tableau15[[#This Row],[Poste financier]])</f>
        <v>0</v>
      </c>
      <c r="N48" s="71">
        <f>SUMIFS(DEPENSES_TOTALES[Exécuté
2029],DEPENSES_TOTALES[Correspondance macroscopique],Tableau15[[#This Row],[Poste financier]])</f>
        <v>0</v>
      </c>
      <c r="O48" s="71">
        <f>SUMIFS(DEPENSES_TOTALES[Exécuté
2030],DEPENSES_TOTALES[Correspondance macroscopique],Tableau15[[#This Row],[Poste financier]])</f>
        <v>0</v>
      </c>
      <c r="P48" s="71">
        <f>SUMIFS(DEPENSES_TOTALES[Exécuté
2031],DEPENSES_TOTALES[Correspondance macroscopique],Tableau15[[#This Row],[Poste financier]])</f>
        <v>0</v>
      </c>
      <c r="Q48" s="71">
        <f>SUMIFS(DEPENSES_TOTALES[Exécuté
2032],DEPENSES_TOTALES[Correspondance macroscopique],Tableau15[[#This Row],[Poste financier]])</f>
        <v>0</v>
      </c>
      <c r="R48" s="83" t="e">
        <f>SUM(Tableau15[[#This Row],[2020]:[2032]])</f>
        <v>#REF!</v>
      </c>
      <c r="S48" s="81">
        <f>SUMIFS(DEPENSES_TOTALES[Budget Total Prévu sur ligne Amidex],DEPENSES_TOTALES[Correspondance macroscopique],Tableau15[[#This Row],[Poste financier]])</f>
        <v>0</v>
      </c>
      <c r="T48" s="96" t="str">
        <f>IFERROR(Tableau15[[#This Row],[Total]]/Tableau15[[#This Row],[Montant prévu ]]," -   ")</f>
        <v xml:space="preserve"> -   </v>
      </c>
    </row>
    <row r="49" spans="3:20" s="18" customFormat="1" ht="16.5" customHeight="1" thickBot="1" x14ac:dyDescent="0.4">
      <c r="C49" s="69" t="s">
        <v>157</v>
      </c>
      <c r="D49" s="70" t="s">
        <v>1</v>
      </c>
      <c r="E49" s="71" t="e">
        <f>SUMIFS(#REF!,DEPENSES_TOTALES[Correspondance macroscopique],Tableau15[[#This Row],[Poste financier]])</f>
        <v>#REF!</v>
      </c>
      <c r="F49" s="71" t="e">
        <f>SUMIFS(#REF!,DEPENSES_TOTALES[Correspondance macroscopique],Tableau15[[#This Row],[Poste financier]])</f>
        <v>#REF!</v>
      </c>
      <c r="G49" s="71" t="e">
        <f>SUMIFS(#REF!,DEPENSES_TOTALES[Correspondance macroscopique],Tableau15[[#This Row],[Poste financier]])</f>
        <v>#REF!</v>
      </c>
      <c r="H49" s="71" t="e">
        <f>SUMIFS(#REF!,DEPENSES_TOTALES[Correspondance macroscopique],Tableau15[[#This Row],[Poste financier]])</f>
        <v>#REF!</v>
      </c>
      <c r="I49" s="71" t="e">
        <f>SUMIFS(#REF!,DEPENSES_TOTALES[Correspondance macroscopique],Tableau15[[#This Row],[Poste financier]])</f>
        <v>#REF!</v>
      </c>
      <c r="J49" s="71" t="e">
        <f>SUMIFS(#REF!,DEPENSES_TOTALES[Correspondance macroscopique],Tableau15[[#This Row],[Poste financier]])</f>
        <v>#REF!</v>
      </c>
      <c r="K49" s="71" t="e">
        <f>SUMIFS(#REF!,DEPENSES_TOTALES[Correspondance macroscopique],Tableau15[[#This Row],[Poste financier]])</f>
        <v>#REF!</v>
      </c>
      <c r="L49" s="71">
        <f>SUMIFS(DEPENSES_TOTALES[Exécuté
2027],DEPENSES_TOTALES[Correspondance macroscopique],Tableau15[[#This Row],[Poste financier]])</f>
        <v>0</v>
      </c>
      <c r="M49" s="71">
        <f>SUMIFS(DEPENSES_TOTALES[Exécuté
2028],DEPENSES_TOTALES[Correspondance macroscopique],Tableau15[[#This Row],[Poste financier]])</f>
        <v>0</v>
      </c>
      <c r="N49" s="71">
        <f>SUMIFS(DEPENSES_TOTALES[Exécuté
2029],DEPENSES_TOTALES[Correspondance macroscopique],Tableau15[[#This Row],[Poste financier]])</f>
        <v>0</v>
      </c>
      <c r="O49" s="71">
        <f>SUMIFS(DEPENSES_TOTALES[Exécuté
2030],DEPENSES_TOTALES[Correspondance macroscopique],Tableau15[[#This Row],[Poste financier]])</f>
        <v>0</v>
      </c>
      <c r="P49" s="71">
        <f>SUMIFS(DEPENSES_TOTALES[Exécuté
2031],DEPENSES_TOTALES[Correspondance macroscopique],Tableau15[[#This Row],[Poste financier]])</f>
        <v>0</v>
      </c>
      <c r="Q49" s="71">
        <f>SUMIFS(DEPENSES_TOTALES[Exécuté
2032],DEPENSES_TOTALES[Correspondance macroscopique],Tableau15[[#This Row],[Poste financier]])</f>
        <v>0</v>
      </c>
      <c r="R49" s="84" t="e">
        <f>SUM(Tableau15[[#This Row],[2020]:[2032]])</f>
        <v>#REF!</v>
      </c>
      <c r="S49" s="81">
        <f>SUMIFS(DEPENSES_TOTALES[Budget Total Prévu sur ligne Amidex],DEPENSES_TOTALES[Correspondance macroscopique],Tableau15[[#This Row],[Poste financier]])</f>
        <v>0</v>
      </c>
      <c r="T49" s="96" t="str">
        <f>IFERROR(Tableau15[[#This Row],[Total]]/Tableau15[[#This Row],[Montant prévu ]]," -   ")</f>
        <v xml:space="preserve"> -   </v>
      </c>
    </row>
    <row r="50" spans="3:20" s="18" customFormat="1" ht="12" thickBot="1" x14ac:dyDescent="0.4">
      <c r="E50" s="64"/>
      <c r="F50" s="64"/>
      <c r="G50" s="64"/>
      <c r="H50" s="64"/>
      <c r="I50" s="64"/>
      <c r="J50" s="64"/>
      <c r="K50" s="64"/>
      <c r="L50" s="64"/>
      <c r="M50" s="64"/>
      <c r="N50" s="64"/>
      <c r="O50" s="64"/>
      <c r="P50" s="64"/>
      <c r="Q50" s="64"/>
    </row>
    <row r="51" spans="3:20" s="64" customFormat="1" ht="18" customHeight="1" x14ac:dyDescent="0.35">
      <c r="D51" s="64" t="s">
        <v>192</v>
      </c>
      <c r="E51" s="64" t="s">
        <v>173</v>
      </c>
      <c r="F51" s="64" t="s">
        <v>174</v>
      </c>
      <c r="G51" s="64" t="s">
        <v>175</v>
      </c>
      <c r="H51" s="64" t="s">
        <v>176</v>
      </c>
      <c r="I51" s="64" t="s">
        <v>177</v>
      </c>
      <c r="J51" s="64" t="s">
        <v>178</v>
      </c>
      <c r="K51" s="64" t="s">
        <v>179</v>
      </c>
      <c r="L51" s="64" t="s">
        <v>180</v>
      </c>
      <c r="M51" s="64" t="s">
        <v>181</v>
      </c>
      <c r="N51" s="64" t="s">
        <v>182</v>
      </c>
      <c r="O51" s="64" t="s">
        <v>183</v>
      </c>
      <c r="P51" s="64" t="s">
        <v>184</v>
      </c>
      <c r="Q51" s="64" t="s">
        <v>185</v>
      </c>
      <c r="R51" s="92" t="s">
        <v>172</v>
      </c>
      <c r="S51" s="93" t="s">
        <v>191</v>
      </c>
      <c r="T51" s="94" t="s">
        <v>190</v>
      </c>
    </row>
    <row r="52" spans="3:20" s="18" customFormat="1" ht="18" customHeight="1" x14ac:dyDescent="0.35">
      <c r="D52" s="10" t="s">
        <v>186</v>
      </c>
      <c r="E52" s="89" t="e">
        <f>SUM(E35:E41)</f>
        <v>#REF!</v>
      </c>
      <c r="F52" s="89" t="e">
        <f t="shared" ref="F52:S52" si="0">SUM(F35:F41)</f>
        <v>#REF!</v>
      </c>
      <c r="G52" s="89" t="e">
        <f t="shared" si="0"/>
        <v>#REF!</v>
      </c>
      <c r="H52" s="89" t="e">
        <f t="shared" si="0"/>
        <v>#REF!</v>
      </c>
      <c r="I52" s="89" t="e">
        <f t="shared" si="0"/>
        <v>#REF!</v>
      </c>
      <c r="J52" s="89" t="e">
        <f t="shared" si="0"/>
        <v>#REF!</v>
      </c>
      <c r="K52" s="89" t="e">
        <f t="shared" si="0"/>
        <v>#REF!</v>
      </c>
      <c r="L52" s="89">
        <f t="shared" si="0"/>
        <v>0</v>
      </c>
      <c r="M52" s="89">
        <f t="shared" si="0"/>
        <v>0</v>
      </c>
      <c r="N52" s="89">
        <f t="shared" si="0"/>
        <v>0</v>
      </c>
      <c r="O52" s="89">
        <f t="shared" si="0"/>
        <v>0</v>
      </c>
      <c r="P52" s="89">
        <f t="shared" si="0"/>
        <v>0</v>
      </c>
      <c r="Q52" s="89">
        <f t="shared" si="0"/>
        <v>0</v>
      </c>
      <c r="R52" s="91" t="e">
        <f t="shared" si="0"/>
        <v>#REF!</v>
      </c>
      <c r="S52" s="89">
        <f t="shared" si="0"/>
        <v>0</v>
      </c>
      <c r="T52" s="99" t="str">
        <f>IFERROR(Tableau16[[#This Row],[Total]]/Tableau16[[#This Row],[Montant prévu ]]," -   ")</f>
        <v xml:space="preserve"> -   </v>
      </c>
    </row>
    <row r="53" spans="3:20" s="18" customFormat="1" ht="18" customHeight="1" x14ac:dyDescent="0.35">
      <c r="D53" s="10" t="s">
        <v>187</v>
      </c>
      <c r="E53" s="89" t="e">
        <f>SUM(E42:E45)</f>
        <v>#REF!</v>
      </c>
      <c r="F53" s="89" t="e">
        <f t="shared" ref="F53:S53" si="1">SUM(F42:F45)</f>
        <v>#REF!</v>
      </c>
      <c r="G53" s="89" t="e">
        <f t="shared" si="1"/>
        <v>#REF!</v>
      </c>
      <c r="H53" s="89" t="e">
        <f t="shared" si="1"/>
        <v>#REF!</v>
      </c>
      <c r="I53" s="89" t="e">
        <f t="shared" si="1"/>
        <v>#REF!</v>
      </c>
      <c r="J53" s="89" t="e">
        <f t="shared" si="1"/>
        <v>#REF!</v>
      </c>
      <c r="K53" s="89" t="e">
        <f t="shared" si="1"/>
        <v>#REF!</v>
      </c>
      <c r="L53" s="89">
        <f t="shared" si="1"/>
        <v>0</v>
      </c>
      <c r="M53" s="89">
        <f t="shared" si="1"/>
        <v>0</v>
      </c>
      <c r="N53" s="89">
        <f t="shared" si="1"/>
        <v>0</v>
      </c>
      <c r="O53" s="89">
        <f t="shared" si="1"/>
        <v>0</v>
      </c>
      <c r="P53" s="89">
        <f t="shared" si="1"/>
        <v>0</v>
      </c>
      <c r="Q53" s="89">
        <f t="shared" si="1"/>
        <v>0</v>
      </c>
      <c r="R53" s="91" t="e">
        <f t="shared" si="1"/>
        <v>#REF!</v>
      </c>
      <c r="S53" s="89">
        <f t="shared" si="1"/>
        <v>0</v>
      </c>
      <c r="T53" s="99" t="str">
        <f>IFERROR(Tableau16[[#This Row],[Total]]/Tableau16[[#This Row],[Montant prévu ]]," -   ")</f>
        <v xml:space="preserve"> -   </v>
      </c>
    </row>
    <row r="54" spans="3:20" s="18" customFormat="1" ht="18" customHeight="1" x14ac:dyDescent="0.35">
      <c r="D54" s="10" t="s">
        <v>188</v>
      </c>
      <c r="E54" s="89" t="e">
        <f>SUM(E46:E49)</f>
        <v>#REF!</v>
      </c>
      <c r="F54" s="89" t="e">
        <f t="shared" ref="F54:S54" si="2">SUM(F46:F49)</f>
        <v>#REF!</v>
      </c>
      <c r="G54" s="89" t="e">
        <f t="shared" si="2"/>
        <v>#REF!</v>
      </c>
      <c r="H54" s="89" t="e">
        <f t="shared" si="2"/>
        <v>#REF!</v>
      </c>
      <c r="I54" s="89" t="e">
        <f t="shared" si="2"/>
        <v>#REF!</v>
      </c>
      <c r="J54" s="89" t="e">
        <f t="shared" si="2"/>
        <v>#REF!</v>
      </c>
      <c r="K54" s="89" t="e">
        <f t="shared" si="2"/>
        <v>#REF!</v>
      </c>
      <c r="L54" s="89">
        <f t="shared" si="2"/>
        <v>0</v>
      </c>
      <c r="M54" s="89">
        <f t="shared" si="2"/>
        <v>0</v>
      </c>
      <c r="N54" s="89">
        <f t="shared" si="2"/>
        <v>0</v>
      </c>
      <c r="O54" s="89">
        <f t="shared" si="2"/>
        <v>0</v>
      </c>
      <c r="P54" s="89">
        <f t="shared" si="2"/>
        <v>0</v>
      </c>
      <c r="Q54" s="89">
        <f t="shared" si="2"/>
        <v>0</v>
      </c>
      <c r="R54" s="91" t="e">
        <f t="shared" si="2"/>
        <v>#REF!</v>
      </c>
      <c r="S54" s="89">
        <f t="shared" si="2"/>
        <v>0</v>
      </c>
      <c r="T54" s="99" t="str">
        <f>IFERROR(Tableau16[[#This Row],[Total]]/Tableau16[[#This Row],[Montant prévu ]]," -   ")</f>
        <v xml:space="preserve"> -   </v>
      </c>
    </row>
    <row r="55" spans="3:20" s="18" customFormat="1" ht="18" customHeight="1" thickBot="1" x14ac:dyDescent="0.4">
      <c r="D55" s="90" t="s">
        <v>189</v>
      </c>
      <c r="E55" s="95" t="e">
        <f>SUM(E52:E54)</f>
        <v>#REF!</v>
      </c>
      <c r="F55" s="95" t="e">
        <f t="shared" ref="F55:S55" si="3">SUM(F52:F54)</f>
        <v>#REF!</v>
      </c>
      <c r="G55" s="95" t="e">
        <f t="shared" si="3"/>
        <v>#REF!</v>
      </c>
      <c r="H55" s="95" t="e">
        <f t="shared" si="3"/>
        <v>#REF!</v>
      </c>
      <c r="I55" s="95" t="e">
        <f t="shared" si="3"/>
        <v>#REF!</v>
      </c>
      <c r="J55" s="95" t="e">
        <f t="shared" si="3"/>
        <v>#REF!</v>
      </c>
      <c r="K55" s="95" t="e">
        <f t="shared" si="3"/>
        <v>#REF!</v>
      </c>
      <c r="L55" s="95">
        <f t="shared" si="3"/>
        <v>0</v>
      </c>
      <c r="M55" s="95">
        <f t="shared" si="3"/>
        <v>0</v>
      </c>
      <c r="N55" s="95">
        <f t="shared" si="3"/>
        <v>0</v>
      </c>
      <c r="O55" s="95">
        <f t="shared" si="3"/>
        <v>0</v>
      </c>
      <c r="P55" s="95">
        <f t="shared" si="3"/>
        <v>0</v>
      </c>
      <c r="Q55" s="95">
        <f t="shared" si="3"/>
        <v>0</v>
      </c>
      <c r="R55" s="95" t="e">
        <f t="shared" si="3"/>
        <v>#REF!</v>
      </c>
      <c r="S55" s="95">
        <f t="shared" si="3"/>
        <v>0</v>
      </c>
      <c r="T55" s="100" t="str">
        <f>IFERROR(Tableau16[[#This Row],[Total]]/Tableau16[[#This Row],[Montant prévu ]]," -   ")</f>
        <v xml:space="preserve"> -   </v>
      </c>
    </row>
    <row r="56" spans="3:20" s="18" customFormat="1" ht="11.5" x14ac:dyDescent="0.35"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  <c r="Q56" s="64"/>
    </row>
    <row r="57" spans="3:20" s="18" customFormat="1" ht="11.5" x14ac:dyDescent="0.35"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</row>
    <row r="58" spans="3:20" s="18" customFormat="1" ht="11.5" x14ac:dyDescent="0.35"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</row>
    <row r="59" spans="3:20" s="18" customFormat="1" ht="11.5" x14ac:dyDescent="0.35"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4"/>
      <c r="P59" s="64"/>
      <c r="Q59" s="64"/>
    </row>
    <row r="60" spans="3:20" s="18" customFormat="1" ht="11.5" x14ac:dyDescent="0.35"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64"/>
      <c r="Q60" s="64"/>
    </row>
    <row r="61" spans="3:20" s="18" customFormat="1" ht="11.5" x14ac:dyDescent="0.35"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  <c r="P61" s="64"/>
      <c r="Q61" s="64"/>
    </row>
    <row r="62" spans="3:20" s="18" customFormat="1" ht="11.5" x14ac:dyDescent="0.35"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</row>
    <row r="63" spans="3:20" s="18" customFormat="1" ht="11.5" x14ac:dyDescent="0.35"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</row>
    <row r="64" spans="3:20" s="18" customFormat="1" ht="11.5" x14ac:dyDescent="0.35"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</row>
    <row r="65" spans="5:17" s="18" customFormat="1" ht="11.5" x14ac:dyDescent="0.35"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</row>
    <row r="66" spans="5:17" s="18" customFormat="1" ht="11.5" x14ac:dyDescent="0.35"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</row>
    <row r="67" spans="5:17" s="18" customFormat="1" ht="11.5" x14ac:dyDescent="0.35"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  <c r="Q67" s="64"/>
    </row>
    <row r="68" spans="5:17" s="18" customFormat="1" ht="11.5" x14ac:dyDescent="0.35"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64"/>
    </row>
    <row r="69" spans="5:17" s="18" customFormat="1" ht="11.5" x14ac:dyDescent="0.35"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  <c r="Q69" s="64"/>
    </row>
    <row r="70" spans="5:17" s="18" customFormat="1" ht="11.5" x14ac:dyDescent="0.35"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4"/>
      <c r="Q70" s="64"/>
    </row>
    <row r="71" spans="5:17" s="18" customFormat="1" ht="11.5" x14ac:dyDescent="0.35"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  <c r="Q71" s="64"/>
    </row>
    <row r="72" spans="5:17" s="18" customFormat="1" ht="11.5" x14ac:dyDescent="0.35"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  <c r="Q72" s="64"/>
    </row>
    <row r="73" spans="5:17" s="18" customFormat="1" ht="11.5" x14ac:dyDescent="0.35"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64"/>
    </row>
    <row r="74" spans="5:17" s="18" customFormat="1" ht="11.5" x14ac:dyDescent="0.35"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  <c r="Q74" s="64"/>
    </row>
    <row r="75" spans="5:17" s="18" customFormat="1" ht="11.5" x14ac:dyDescent="0.35"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</row>
    <row r="76" spans="5:17" s="18" customFormat="1" ht="11.5" x14ac:dyDescent="0.35"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  <c r="P76" s="64"/>
      <c r="Q76" s="64"/>
    </row>
    <row r="77" spans="5:17" s="18" customFormat="1" ht="11.5" x14ac:dyDescent="0.35"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  <c r="Q77" s="64"/>
    </row>
    <row r="78" spans="5:17" s="18" customFormat="1" ht="11.5" x14ac:dyDescent="0.35"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  <c r="Q78" s="64"/>
    </row>
    <row r="79" spans="5:17" s="18" customFormat="1" ht="11.5" x14ac:dyDescent="0.35"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  <c r="Q79" s="64"/>
    </row>
    <row r="80" spans="5:17" s="18" customFormat="1" ht="11.5" x14ac:dyDescent="0.35"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  <c r="Q80" s="64"/>
    </row>
    <row r="81" spans="5:17" s="18" customFormat="1" ht="11.5" x14ac:dyDescent="0.35"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  <c r="Q81" s="64"/>
    </row>
    <row r="82" spans="5:17" s="18" customFormat="1" ht="11.5" x14ac:dyDescent="0.35"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  <c r="Q82" s="64"/>
    </row>
    <row r="83" spans="5:17" s="18" customFormat="1" ht="11.5" x14ac:dyDescent="0.35"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  <c r="Q83" s="64"/>
    </row>
    <row r="84" spans="5:17" s="18" customFormat="1" ht="11.5" x14ac:dyDescent="0.35"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P84" s="64"/>
      <c r="Q84" s="64"/>
    </row>
    <row r="85" spans="5:17" s="18" customFormat="1" ht="11.5" x14ac:dyDescent="0.35"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  <c r="P85" s="64"/>
      <c r="Q85" s="64"/>
    </row>
    <row r="86" spans="5:17" s="18" customFormat="1" ht="11.5" x14ac:dyDescent="0.35"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  <c r="P86" s="64"/>
      <c r="Q86" s="64"/>
    </row>
    <row r="87" spans="5:17" s="18" customFormat="1" ht="11.5" x14ac:dyDescent="0.35"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  <c r="P87" s="64"/>
      <c r="Q87" s="64"/>
    </row>
    <row r="88" spans="5:17" s="18" customFormat="1" ht="11.5" x14ac:dyDescent="0.35"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  <c r="P88" s="64"/>
      <c r="Q88" s="64"/>
    </row>
    <row r="89" spans="5:17" s="18" customFormat="1" ht="11.5" x14ac:dyDescent="0.35">
      <c r="E89" s="64"/>
      <c r="F89" s="64"/>
      <c r="G89" s="64"/>
      <c r="H89" s="64"/>
      <c r="I89" s="64"/>
      <c r="J89" s="64"/>
      <c r="K89" s="64"/>
      <c r="L89" s="64"/>
      <c r="M89" s="64"/>
      <c r="N89" s="64"/>
      <c r="O89" s="64"/>
      <c r="P89" s="64"/>
      <c r="Q89" s="64"/>
    </row>
    <row r="90" spans="5:17" s="18" customFormat="1" ht="11.5" x14ac:dyDescent="0.35"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</row>
    <row r="91" spans="5:17" s="18" customFormat="1" ht="11.5" x14ac:dyDescent="0.35"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64"/>
      <c r="Q91" s="64"/>
    </row>
    <row r="92" spans="5:17" s="18" customFormat="1" ht="11.5" x14ac:dyDescent="0.35"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</row>
    <row r="93" spans="5:17" s="18" customFormat="1" ht="11.5" x14ac:dyDescent="0.35"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</row>
    <row r="94" spans="5:17" s="18" customFormat="1" ht="11.5" x14ac:dyDescent="0.35"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</row>
    <row r="95" spans="5:17" s="18" customFormat="1" ht="11.5" x14ac:dyDescent="0.35"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  <c r="Q95" s="64"/>
    </row>
    <row r="96" spans="5:17" s="18" customFormat="1" ht="11.5" x14ac:dyDescent="0.35"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</row>
    <row r="97" spans="5:17" s="18" customFormat="1" ht="11.5" x14ac:dyDescent="0.35"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</row>
    <row r="98" spans="5:17" s="18" customFormat="1" ht="11.5" x14ac:dyDescent="0.35"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  <c r="Q98" s="64"/>
    </row>
    <row r="99" spans="5:17" s="18" customFormat="1" ht="11.5" x14ac:dyDescent="0.35"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4"/>
      <c r="P99" s="64"/>
      <c r="Q99" s="64"/>
    </row>
    <row r="100" spans="5:17" s="18" customFormat="1" ht="11.5" x14ac:dyDescent="0.35">
      <c r="E100" s="64"/>
      <c r="F100" s="64"/>
      <c r="G100" s="64"/>
      <c r="H100" s="64"/>
      <c r="I100" s="64"/>
      <c r="J100" s="64"/>
      <c r="K100" s="64"/>
      <c r="L100" s="64"/>
      <c r="M100" s="64"/>
      <c r="N100" s="64"/>
      <c r="O100" s="64"/>
      <c r="P100" s="64"/>
      <c r="Q100" s="64"/>
    </row>
    <row r="101" spans="5:17" s="18" customFormat="1" ht="11.5" x14ac:dyDescent="0.35">
      <c r="E101" s="64"/>
      <c r="F101" s="64"/>
      <c r="G101" s="64"/>
      <c r="H101" s="64"/>
      <c r="I101" s="64"/>
      <c r="J101" s="64"/>
      <c r="K101" s="64"/>
      <c r="L101" s="64"/>
      <c r="M101" s="64"/>
      <c r="N101" s="64"/>
      <c r="O101" s="64"/>
      <c r="P101" s="64"/>
      <c r="Q101" s="64"/>
    </row>
    <row r="102" spans="5:17" s="18" customFormat="1" ht="11.5" x14ac:dyDescent="0.35">
      <c r="E102" s="64"/>
      <c r="F102" s="64"/>
      <c r="G102" s="64"/>
      <c r="H102" s="64"/>
      <c r="I102" s="64"/>
      <c r="J102" s="64"/>
      <c r="K102" s="64"/>
      <c r="L102" s="64"/>
      <c r="M102" s="64"/>
      <c r="N102" s="64"/>
      <c r="O102" s="64"/>
      <c r="P102" s="64"/>
      <c r="Q102" s="64"/>
    </row>
    <row r="103" spans="5:17" s="18" customFormat="1" ht="11.5" x14ac:dyDescent="0.35">
      <c r="E103" s="64"/>
      <c r="F103" s="64"/>
      <c r="G103" s="64"/>
      <c r="H103" s="64"/>
      <c r="I103" s="64"/>
      <c r="J103" s="64"/>
      <c r="K103" s="64"/>
      <c r="L103" s="64"/>
      <c r="M103" s="64"/>
      <c r="N103" s="64"/>
      <c r="O103" s="64"/>
      <c r="P103" s="64"/>
      <c r="Q103" s="64"/>
    </row>
    <row r="104" spans="5:17" s="18" customFormat="1" ht="11.5" x14ac:dyDescent="0.35">
      <c r="E104" s="64"/>
      <c r="F104" s="64"/>
      <c r="G104" s="64"/>
      <c r="H104" s="64"/>
      <c r="I104" s="64"/>
      <c r="J104" s="64"/>
      <c r="K104" s="64"/>
      <c r="L104" s="64"/>
      <c r="M104" s="64"/>
      <c r="N104" s="64"/>
      <c r="O104" s="64"/>
      <c r="P104" s="64"/>
      <c r="Q104" s="64"/>
    </row>
    <row r="105" spans="5:17" s="18" customFormat="1" ht="11.5" x14ac:dyDescent="0.35">
      <c r="E105" s="64"/>
      <c r="F105" s="64"/>
      <c r="G105" s="64"/>
      <c r="H105" s="64"/>
      <c r="I105" s="64"/>
      <c r="J105" s="64"/>
      <c r="K105" s="64"/>
      <c r="L105" s="64"/>
      <c r="M105" s="64"/>
      <c r="N105" s="64"/>
      <c r="O105" s="64"/>
      <c r="P105" s="64"/>
      <c r="Q105" s="64"/>
    </row>
    <row r="106" spans="5:17" s="18" customFormat="1" ht="11.5" x14ac:dyDescent="0.35">
      <c r="E106" s="64"/>
      <c r="F106" s="64"/>
      <c r="G106" s="64"/>
      <c r="H106" s="64"/>
      <c r="I106" s="64"/>
      <c r="J106" s="64"/>
      <c r="K106" s="64"/>
      <c r="L106" s="64"/>
      <c r="M106" s="64"/>
      <c r="N106" s="64"/>
      <c r="O106" s="64"/>
      <c r="P106" s="64"/>
      <c r="Q106" s="64"/>
    </row>
    <row r="107" spans="5:17" s="18" customFormat="1" ht="11.5" x14ac:dyDescent="0.35">
      <c r="E107" s="64"/>
      <c r="F107" s="64"/>
      <c r="G107" s="64"/>
      <c r="H107" s="64"/>
      <c r="I107" s="64"/>
      <c r="J107" s="64"/>
      <c r="K107" s="64"/>
      <c r="L107" s="64"/>
      <c r="M107" s="64"/>
      <c r="N107" s="64"/>
      <c r="O107" s="64"/>
      <c r="P107" s="64"/>
      <c r="Q107" s="64"/>
    </row>
    <row r="108" spans="5:17" s="18" customFormat="1" ht="11.5" x14ac:dyDescent="0.35">
      <c r="E108" s="64"/>
      <c r="F108" s="64"/>
      <c r="G108" s="64"/>
      <c r="H108" s="64"/>
      <c r="I108" s="64"/>
      <c r="J108" s="64"/>
      <c r="K108" s="64"/>
      <c r="L108" s="64"/>
      <c r="M108" s="64"/>
      <c r="N108" s="64"/>
      <c r="O108" s="64"/>
      <c r="P108" s="64"/>
      <c r="Q108" s="64"/>
    </row>
    <row r="109" spans="5:17" s="18" customFormat="1" ht="11.5" x14ac:dyDescent="0.35">
      <c r="E109" s="64"/>
      <c r="F109" s="64"/>
      <c r="G109" s="64"/>
      <c r="H109" s="64"/>
      <c r="I109" s="64"/>
      <c r="J109" s="64"/>
      <c r="K109" s="64"/>
      <c r="L109" s="64"/>
      <c r="M109" s="64"/>
      <c r="N109" s="64"/>
      <c r="O109" s="64"/>
      <c r="P109" s="64"/>
      <c r="Q109" s="64"/>
    </row>
    <row r="110" spans="5:17" s="18" customFormat="1" ht="11.5" x14ac:dyDescent="0.35">
      <c r="E110" s="64"/>
      <c r="F110" s="64"/>
      <c r="G110" s="64"/>
      <c r="H110" s="64"/>
      <c r="I110" s="64"/>
      <c r="J110" s="64"/>
      <c r="K110" s="64"/>
      <c r="L110" s="64"/>
      <c r="M110" s="64"/>
      <c r="N110" s="64"/>
      <c r="O110" s="64"/>
      <c r="P110" s="64"/>
      <c r="Q110" s="64"/>
    </row>
    <row r="111" spans="5:17" s="18" customFormat="1" ht="11.5" x14ac:dyDescent="0.35">
      <c r="E111" s="64"/>
      <c r="F111" s="64"/>
      <c r="G111" s="64"/>
      <c r="H111" s="64"/>
      <c r="I111" s="64"/>
      <c r="J111" s="64"/>
      <c r="K111" s="64"/>
      <c r="L111" s="64"/>
      <c r="M111" s="64"/>
      <c r="N111" s="64"/>
      <c r="O111" s="64"/>
      <c r="P111" s="64"/>
      <c r="Q111" s="64"/>
    </row>
    <row r="112" spans="5:17" s="18" customFormat="1" ht="11.5" x14ac:dyDescent="0.35">
      <c r="E112" s="64"/>
      <c r="F112" s="64"/>
      <c r="G112" s="64"/>
      <c r="H112" s="64"/>
      <c r="I112" s="64"/>
      <c r="J112" s="64"/>
      <c r="K112" s="64"/>
      <c r="L112" s="64"/>
      <c r="M112" s="64"/>
      <c r="N112" s="64"/>
      <c r="O112" s="64"/>
      <c r="P112" s="64"/>
      <c r="Q112" s="64"/>
    </row>
    <row r="113" spans="5:17" s="18" customFormat="1" ht="11.5" x14ac:dyDescent="0.35">
      <c r="E113" s="64"/>
      <c r="F113" s="64"/>
      <c r="G113" s="64"/>
      <c r="H113" s="64"/>
      <c r="I113" s="64"/>
      <c r="J113" s="64"/>
      <c r="K113" s="64"/>
      <c r="L113" s="64"/>
      <c r="M113" s="64"/>
      <c r="N113" s="64"/>
      <c r="O113" s="64"/>
      <c r="P113" s="64"/>
      <c r="Q113" s="64"/>
    </row>
    <row r="114" spans="5:17" s="18" customFormat="1" ht="11.5" x14ac:dyDescent="0.35">
      <c r="E114" s="64"/>
      <c r="F114" s="64"/>
      <c r="G114" s="64"/>
      <c r="H114" s="64"/>
      <c r="I114" s="64"/>
      <c r="J114" s="64"/>
      <c r="K114" s="64"/>
      <c r="L114" s="64"/>
      <c r="M114" s="64"/>
      <c r="N114" s="64"/>
      <c r="O114" s="64"/>
      <c r="P114" s="64"/>
      <c r="Q114" s="64"/>
    </row>
    <row r="115" spans="5:17" s="18" customFormat="1" ht="11.5" x14ac:dyDescent="0.35">
      <c r="E115" s="64"/>
      <c r="F115" s="64"/>
      <c r="G115" s="64"/>
      <c r="H115" s="64"/>
      <c r="I115" s="64"/>
      <c r="J115" s="64"/>
      <c r="K115" s="64"/>
      <c r="L115" s="64"/>
      <c r="M115" s="64"/>
      <c r="N115" s="64"/>
      <c r="O115" s="64"/>
      <c r="P115" s="64"/>
      <c r="Q115" s="64"/>
    </row>
    <row r="116" spans="5:17" s="18" customFormat="1" ht="11.5" x14ac:dyDescent="0.35">
      <c r="E116" s="64"/>
      <c r="F116" s="64"/>
      <c r="G116" s="64"/>
      <c r="H116" s="64"/>
      <c r="I116" s="64"/>
      <c r="J116" s="64"/>
      <c r="K116" s="64"/>
      <c r="L116" s="64"/>
      <c r="M116" s="64"/>
      <c r="N116" s="64"/>
      <c r="O116" s="64"/>
      <c r="P116" s="64"/>
      <c r="Q116" s="64"/>
    </row>
    <row r="117" spans="5:17" s="18" customFormat="1" ht="11.5" x14ac:dyDescent="0.35">
      <c r="E117" s="64"/>
      <c r="F117" s="64"/>
      <c r="G117" s="64"/>
      <c r="H117" s="64"/>
      <c r="I117" s="64"/>
      <c r="J117" s="64"/>
      <c r="K117" s="64"/>
      <c r="L117" s="64"/>
      <c r="M117" s="64"/>
      <c r="N117" s="64"/>
      <c r="O117" s="64"/>
      <c r="P117" s="64"/>
      <c r="Q117" s="64"/>
    </row>
    <row r="118" spans="5:17" s="18" customFormat="1" ht="11.5" x14ac:dyDescent="0.35">
      <c r="E118" s="64"/>
      <c r="F118" s="64"/>
      <c r="G118" s="64"/>
      <c r="H118" s="64"/>
      <c r="I118" s="64"/>
      <c r="J118" s="64"/>
      <c r="K118" s="64"/>
      <c r="L118" s="64"/>
      <c r="M118" s="64"/>
      <c r="N118" s="64"/>
      <c r="O118" s="64"/>
      <c r="P118" s="64"/>
      <c r="Q118" s="64"/>
    </row>
    <row r="119" spans="5:17" s="18" customFormat="1" ht="11.5" x14ac:dyDescent="0.35">
      <c r="E119" s="64"/>
      <c r="F119" s="64"/>
      <c r="G119" s="64"/>
      <c r="H119" s="64"/>
      <c r="I119" s="64"/>
      <c r="J119" s="64"/>
      <c r="K119" s="64"/>
      <c r="L119" s="64"/>
      <c r="M119" s="64"/>
      <c r="N119" s="64"/>
      <c r="O119" s="64"/>
      <c r="P119" s="64"/>
      <c r="Q119" s="64"/>
    </row>
    <row r="120" spans="5:17" s="18" customFormat="1" ht="11.5" x14ac:dyDescent="0.35">
      <c r="E120" s="64"/>
      <c r="F120" s="64"/>
      <c r="G120" s="64"/>
      <c r="H120" s="64"/>
      <c r="I120" s="64"/>
      <c r="J120" s="64"/>
      <c r="K120" s="64"/>
      <c r="L120" s="64"/>
      <c r="M120" s="64"/>
      <c r="N120" s="64"/>
      <c r="O120" s="64"/>
      <c r="P120" s="64"/>
      <c r="Q120" s="64"/>
    </row>
    <row r="121" spans="5:17" s="18" customFormat="1" ht="11.5" x14ac:dyDescent="0.35">
      <c r="E121" s="64"/>
      <c r="F121" s="64"/>
      <c r="G121" s="64"/>
      <c r="H121" s="64"/>
      <c r="I121" s="64"/>
      <c r="J121" s="64"/>
      <c r="K121" s="64"/>
      <c r="L121" s="64"/>
      <c r="M121" s="64"/>
      <c r="N121" s="64"/>
      <c r="O121" s="64"/>
      <c r="P121" s="64"/>
      <c r="Q121" s="64"/>
    </row>
    <row r="122" spans="5:17" s="18" customFormat="1" ht="11.5" x14ac:dyDescent="0.35">
      <c r="E122" s="64"/>
      <c r="F122" s="64"/>
      <c r="G122" s="64"/>
      <c r="H122" s="64"/>
      <c r="I122" s="64"/>
      <c r="J122" s="64"/>
      <c r="K122" s="64"/>
      <c r="L122" s="64"/>
      <c r="M122" s="64"/>
      <c r="N122" s="64"/>
      <c r="O122" s="64"/>
      <c r="P122" s="64"/>
      <c r="Q122" s="64"/>
    </row>
    <row r="123" spans="5:17" s="18" customFormat="1" ht="11.5" x14ac:dyDescent="0.35">
      <c r="E123" s="64"/>
      <c r="F123" s="64"/>
      <c r="G123" s="64"/>
      <c r="H123" s="64"/>
      <c r="I123" s="64"/>
      <c r="J123" s="64"/>
      <c r="K123" s="64"/>
      <c r="L123" s="64"/>
      <c r="M123" s="64"/>
      <c r="N123" s="64"/>
      <c r="O123" s="64"/>
      <c r="P123" s="64"/>
      <c r="Q123" s="64"/>
    </row>
    <row r="124" spans="5:17" s="18" customFormat="1" ht="11.5" x14ac:dyDescent="0.35">
      <c r="E124" s="64"/>
      <c r="F124" s="64"/>
      <c r="G124" s="64"/>
      <c r="H124" s="64"/>
      <c r="I124" s="64"/>
      <c r="J124" s="64"/>
      <c r="K124" s="64"/>
      <c r="L124" s="64"/>
      <c r="M124" s="64"/>
      <c r="N124" s="64"/>
      <c r="O124" s="64"/>
      <c r="P124" s="64"/>
      <c r="Q124" s="64"/>
    </row>
    <row r="125" spans="5:17" s="18" customFormat="1" ht="11.5" x14ac:dyDescent="0.35">
      <c r="E125" s="64"/>
      <c r="F125" s="64"/>
      <c r="G125" s="64"/>
      <c r="H125" s="64"/>
      <c r="I125" s="64"/>
      <c r="J125" s="64"/>
      <c r="K125" s="64"/>
      <c r="L125" s="64"/>
      <c r="M125" s="64"/>
      <c r="N125" s="64"/>
      <c r="O125" s="64"/>
      <c r="P125" s="64"/>
      <c r="Q125" s="64"/>
    </row>
    <row r="126" spans="5:17" s="18" customFormat="1" ht="11.5" x14ac:dyDescent="0.35">
      <c r="E126" s="64"/>
      <c r="F126" s="64"/>
      <c r="G126" s="64"/>
      <c r="H126" s="64"/>
      <c r="I126" s="64"/>
      <c r="J126" s="64"/>
      <c r="K126" s="64"/>
      <c r="L126" s="64"/>
      <c r="M126" s="64"/>
      <c r="N126" s="64"/>
      <c r="O126" s="64"/>
      <c r="P126" s="64"/>
      <c r="Q126" s="64"/>
    </row>
    <row r="127" spans="5:17" s="18" customFormat="1" ht="11.5" x14ac:dyDescent="0.35">
      <c r="E127" s="64"/>
      <c r="F127" s="64"/>
      <c r="G127" s="64"/>
      <c r="H127" s="64"/>
      <c r="I127" s="64"/>
      <c r="J127" s="64"/>
      <c r="K127" s="64"/>
      <c r="L127" s="64"/>
      <c r="M127" s="64"/>
      <c r="N127" s="64"/>
      <c r="O127" s="64"/>
      <c r="P127" s="64"/>
      <c r="Q127" s="64"/>
    </row>
    <row r="128" spans="5:17" s="18" customFormat="1" ht="11.5" x14ac:dyDescent="0.35">
      <c r="E128" s="64"/>
      <c r="F128" s="64"/>
      <c r="G128" s="64"/>
      <c r="H128" s="64"/>
      <c r="I128" s="64"/>
      <c r="J128" s="64"/>
      <c r="K128" s="64"/>
      <c r="L128" s="64"/>
      <c r="M128" s="64"/>
      <c r="N128" s="64"/>
      <c r="O128" s="64"/>
      <c r="P128" s="64"/>
      <c r="Q128" s="64"/>
    </row>
    <row r="129" spans="5:17" s="18" customFormat="1" ht="11.5" x14ac:dyDescent="0.35">
      <c r="E129" s="64"/>
      <c r="F129" s="64"/>
      <c r="G129" s="64"/>
      <c r="H129" s="64"/>
      <c r="I129" s="64"/>
      <c r="J129" s="64"/>
      <c r="K129" s="64"/>
      <c r="L129" s="64"/>
      <c r="M129" s="64"/>
      <c r="N129" s="64"/>
      <c r="O129" s="64"/>
      <c r="P129" s="64"/>
      <c r="Q129" s="64"/>
    </row>
    <row r="130" spans="5:17" s="18" customFormat="1" ht="11.5" x14ac:dyDescent="0.35">
      <c r="E130" s="64"/>
      <c r="F130" s="64"/>
      <c r="G130" s="64"/>
      <c r="H130" s="64"/>
      <c r="I130" s="64"/>
      <c r="J130" s="64"/>
      <c r="K130" s="64"/>
      <c r="L130" s="64"/>
      <c r="M130" s="64"/>
      <c r="N130" s="64"/>
      <c r="O130" s="64"/>
      <c r="P130" s="64"/>
      <c r="Q130" s="64"/>
    </row>
    <row r="131" spans="5:17" s="18" customFormat="1" ht="11.5" x14ac:dyDescent="0.35">
      <c r="E131" s="64"/>
      <c r="F131" s="64"/>
      <c r="G131" s="64"/>
      <c r="H131" s="64"/>
      <c r="I131" s="64"/>
      <c r="J131" s="64"/>
      <c r="K131" s="64"/>
      <c r="L131" s="64"/>
      <c r="M131" s="64"/>
      <c r="N131" s="64"/>
      <c r="O131" s="64"/>
      <c r="P131" s="64"/>
      <c r="Q131" s="64"/>
    </row>
    <row r="132" spans="5:17" s="18" customFormat="1" ht="11.5" x14ac:dyDescent="0.35">
      <c r="E132" s="64"/>
      <c r="F132" s="64"/>
      <c r="G132" s="64"/>
      <c r="H132" s="64"/>
      <c r="I132" s="64"/>
      <c r="J132" s="64"/>
      <c r="K132" s="64"/>
      <c r="L132" s="64"/>
      <c r="M132" s="64"/>
      <c r="N132" s="64"/>
      <c r="O132" s="64"/>
      <c r="P132" s="64"/>
      <c r="Q132" s="64"/>
    </row>
    <row r="133" spans="5:17" s="18" customFormat="1" ht="11.5" x14ac:dyDescent="0.35">
      <c r="E133" s="64"/>
      <c r="F133" s="64"/>
      <c r="G133" s="64"/>
      <c r="H133" s="64"/>
      <c r="I133" s="64"/>
      <c r="J133" s="64"/>
      <c r="K133" s="64"/>
      <c r="L133" s="64"/>
      <c r="M133" s="64"/>
      <c r="N133" s="64"/>
      <c r="O133" s="64"/>
      <c r="P133" s="64"/>
      <c r="Q133" s="64"/>
    </row>
    <row r="134" spans="5:17" s="18" customFormat="1" ht="11.5" x14ac:dyDescent="0.35">
      <c r="E134" s="64"/>
      <c r="F134" s="64"/>
      <c r="G134" s="64"/>
      <c r="H134" s="64"/>
      <c r="I134" s="64"/>
      <c r="J134" s="64"/>
      <c r="K134" s="64"/>
      <c r="L134" s="64"/>
      <c r="M134" s="64"/>
      <c r="N134" s="64"/>
      <c r="O134" s="64"/>
      <c r="P134" s="64"/>
      <c r="Q134" s="64"/>
    </row>
    <row r="135" spans="5:17" s="18" customFormat="1" ht="11.5" x14ac:dyDescent="0.35">
      <c r="E135" s="64"/>
      <c r="F135" s="64"/>
      <c r="G135" s="64"/>
      <c r="H135" s="64"/>
      <c r="I135" s="64"/>
      <c r="J135" s="64"/>
      <c r="K135" s="64"/>
      <c r="L135" s="64"/>
      <c r="M135" s="64"/>
      <c r="N135" s="64"/>
      <c r="O135" s="64"/>
      <c r="P135" s="64"/>
      <c r="Q135" s="64"/>
    </row>
    <row r="136" spans="5:17" s="18" customFormat="1" ht="11.5" x14ac:dyDescent="0.35">
      <c r="E136" s="64"/>
      <c r="F136" s="64"/>
      <c r="G136" s="64"/>
      <c r="H136" s="64"/>
      <c r="I136" s="64"/>
      <c r="J136" s="64"/>
      <c r="K136" s="64"/>
      <c r="L136" s="64"/>
      <c r="M136" s="64"/>
      <c r="N136" s="64"/>
      <c r="O136" s="64"/>
      <c r="P136" s="64"/>
      <c r="Q136" s="64"/>
    </row>
    <row r="137" spans="5:17" s="18" customFormat="1" ht="11.5" x14ac:dyDescent="0.35">
      <c r="E137" s="64"/>
      <c r="F137" s="64"/>
      <c r="G137" s="64"/>
      <c r="H137" s="64"/>
      <c r="I137" s="64"/>
      <c r="J137" s="64"/>
      <c r="K137" s="64"/>
      <c r="L137" s="64"/>
      <c r="M137" s="64"/>
      <c r="N137" s="64"/>
      <c r="O137" s="64"/>
      <c r="P137" s="64"/>
      <c r="Q137" s="64"/>
    </row>
    <row r="138" spans="5:17" s="18" customFormat="1" ht="11.5" x14ac:dyDescent="0.35">
      <c r="E138" s="64"/>
      <c r="F138" s="64"/>
      <c r="G138" s="64"/>
      <c r="H138" s="64"/>
      <c r="I138" s="64"/>
      <c r="J138" s="64"/>
      <c r="K138" s="64"/>
      <c r="L138" s="64"/>
      <c r="M138" s="64"/>
      <c r="N138" s="64"/>
      <c r="O138" s="64"/>
      <c r="P138" s="64"/>
      <c r="Q138" s="64"/>
    </row>
    <row r="139" spans="5:17" s="18" customFormat="1" ht="11.5" x14ac:dyDescent="0.35">
      <c r="E139" s="64"/>
      <c r="F139" s="64"/>
      <c r="G139" s="64"/>
      <c r="H139" s="64"/>
      <c r="I139" s="64"/>
      <c r="J139" s="64"/>
      <c r="K139" s="64"/>
      <c r="L139" s="64"/>
      <c r="M139" s="64"/>
      <c r="N139" s="64"/>
      <c r="O139" s="64"/>
      <c r="P139" s="64"/>
      <c r="Q139" s="64"/>
    </row>
    <row r="140" spans="5:17" s="18" customFormat="1" ht="11.5" x14ac:dyDescent="0.35">
      <c r="E140" s="64"/>
      <c r="F140" s="64"/>
      <c r="G140" s="64"/>
      <c r="H140" s="64"/>
      <c r="I140" s="64"/>
      <c r="J140" s="64"/>
      <c r="K140" s="64"/>
      <c r="L140" s="64"/>
      <c r="M140" s="64"/>
      <c r="N140" s="64"/>
      <c r="O140" s="64"/>
      <c r="P140" s="64"/>
      <c r="Q140" s="64"/>
    </row>
    <row r="141" spans="5:17" s="18" customFormat="1" ht="11.5" x14ac:dyDescent="0.35">
      <c r="E141" s="64"/>
      <c r="F141" s="64"/>
      <c r="G141" s="64"/>
      <c r="H141" s="64"/>
      <c r="I141" s="64"/>
      <c r="J141" s="64"/>
      <c r="K141" s="64"/>
      <c r="L141" s="64"/>
      <c r="M141" s="64"/>
      <c r="N141" s="64"/>
      <c r="O141" s="64"/>
      <c r="P141" s="64"/>
      <c r="Q141" s="64"/>
    </row>
    <row r="142" spans="5:17" s="18" customFormat="1" ht="11.5" x14ac:dyDescent="0.35">
      <c r="E142" s="64"/>
      <c r="F142" s="64"/>
      <c r="G142" s="64"/>
      <c r="H142" s="64"/>
      <c r="I142" s="64"/>
      <c r="J142" s="64"/>
      <c r="K142" s="64"/>
      <c r="L142" s="64"/>
      <c r="M142" s="64"/>
      <c r="N142" s="64"/>
      <c r="O142" s="64"/>
      <c r="P142" s="64"/>
      <c r="Q142" s="64"/>
    </row>
    <row r="143" spans="5:17" s="18" customFormat="1" ht="11.5" x14ac:dyDescent="0.35">
      <c r="E143" s="64"/>
      <c r="F143" s="64"/>
      <c r="G143" s="64"/>
      <c r="H143" s="64"/>
      <c r="I143" s="64"/>
      <c r="J143" s="64"/>
      <c r="K143" s="64"/>
      <c r="L143" s="64"/>
      <c r="M143" s="64"/>
      <c r="N143" s="64"/>
      <c r="O143" s="64"/>
      <c r="P143" s="64"/>
      <c r="Q143" s="64"/>
    </row>
    <row r="144" spans="5:17" s="18" customFormat="1" ht="11.5" x14ac:dyDescent="0.35">
      <c r="E144" s="64"/>
      <c r="F144" s="64"/>
      <c r="G144" s="64"/>
      <c r="H144" s="64"/>
      <c r="I144" s="64"/>
      <c r="J144" s="64"/>
      <c r="K144" s="64"/>
      <c r="L144" s="64"/>
      <c r="M144" s="64"/>
      <c r="N144" s="64"/>
      <c r="O144" s="64"/>
      <c r="P144" s="64"/>
      <c r="Q144" s="64"/>
    </row>
    <row r="145" spans="5:17" s="18" customFormat="1" ht="11.5" x14ac:dyDescent="0.35">
      <c r="E145" s="64"/>
      <c r="F145" s="64"/>
      <c r="G145" s="64"/>
      <c r="H145" s="64"/>
      <c r="I145" s="64"/>
      <c r="J145" s="64"/>
      <c r="K145" s="64"/>
      <c r="L145" s="64"/>
      <c r="M145" s="64"/>
      <c r="N145" s="64"/>
      <c r="O145" s="64"/>
      <c r="P145" s="64"/>
      <c r="Q145" s="64"/>
    </row>
    <row r="146" spans="5:17" s="18" customFormat="1" ht="11.5" x14ac:dyDescent="0.35">
      <c r="E146" s="64"/>
      <c r="F146" s="64"/>
      <c r="G146" s="64"/>
      <c r="H146" s="64"/>
      <c r="I146" s="64"/>
      <c r="J146" s="64"/>
      <c r="K146" s="64"/>
      <c r="L146" s="64"/>
      <c r="M146" s="64"/>
      <c r="N146" s="64"/>
      <c r="O146" s="64"/>
      <c r="P146" s="64"/>
      <c r="Q146" s="64"/>
    </row>
    <row r="147" spans="5:17" s="18" customFormat="1" ht="11.5" x14ac:dyDescent="0.35">
      <c r="E147" s="64"/>
      <c r="F147" s="64"/>
      <c r="G147" s="64"/>
      <c r="H147" s="64"/>
      <c r="I147" s="64"/>
      <c r="J147" s="64"/>
      <c r="K147" s="64"/>
      <c r="L147" s="64"/>
      <c r="M147" s="64"/>
      <c r="N147" s="64"/>
      <c r="O147" s="64"/>
      <c r="P147" s="64"/>
      <c r="Q147" s="64"/>
    </row>
    <row r="148" spans="5:17" s="18" customFormat="1" ht="11.5" x14ac:dyDescent="0.35">
      <c r="E148" s="64"/>
      <c r="F148" s="64"/>
      <c r="G148" s="64"/>
      <c r="H148" s="64"/>
      <c r="I148" s="64"/>
      <c r="J148" s="64"/>
      <c r="K148" s="64"/>
      <c r="L148" s="64"/>
      <c r="M148" s="64"/>
      <c r="N148" s="64"/>
      <c r="O148" s="64"/>
      <c r="P148" s="64"/>
      <c r="Q148" s="64"/>
    </row>
    <row r="149" spans="5:17" s="18" customFormat="1" ht="11.5" x14ac:dyDescent="0.35">
      <c r="E149" s="64"/>
      <c r="F149" s="64"/>
      <c r="G149" s="64"/>
      <c r="H149" s="64"/>
      <c r="I149" s="64"/>
      <c r="J149" s="64"/>
      <c r="K149" s="64"/>
      <c r="L149" s="64"/>
      <c r="M149" s="64"/>
      <c r="N149" s="64"/>
      <c r="O149" s="64"/>
      <c r="P149" s="64"/>
      <c r="Q149" s="64"/>
    </row>
    <row r="150" spans="5:17" s="18" customFormat="1" ht="11.5" x14ac:dyDescent="0.35">
      <c r="E150" s="64"/>
      <c r="F150" s="64"/>
      <c r="G150" s="64"/>
      <c r="H150" s="64"/>
      <c r="I150" s="64"/>
      <c r="J150" s="64"/>
      <c r="K150" s="64"/>
      <c r="L150" s="64"/>
      <c r="M150" s="64"/>
      <c r="N150" s="64"/>
      <c r="O150" s="64"/>
      <c r="P150" s="64"/>
      <c r="Q150" s="64"/>
    </row>
    <row r="151" spans="5:17" s="18" customFormat="1" ht="11.5" x14ac:dyDescent="0.35">
      <c r="E151" s="64"/>
      <c r="F151" s="64"/>
      <c r="G151" s="64"/>
      <c r="H151" s="64"/>
      <c r="I151" s="64"/>
      <c r="J151" s="64"/>
      <c r="K151" s="64"/>
      <c r="L151" s="64"/>
      <c r="M151" s="64"/>
      <c r="N151" s="64"/>
      <c r="O151" s="64"/>
      <c r="P151" s="64"/>
      <c r="Q151" s="64"/>
    </row>
    <row r="152" spans="5:17" s="18" customFormat="1" ht="11.5" x14ac:dyDescent="0.35">
      <c r="E152" s="64"/>
      <c r="F152" s="64"/>
      <c r="G152" s="64"/>
      <c r="H152" s="64"/>
      <c r="I152" s="64"/>
      <c r="J152" s="64"/>
      <c r="K152" s="64"/>
      <c r="L152" s="64"/>
      <c r="M152" s="64"/>
      <c r="N152" s="64"/>
      <c r="O152" s="64"/>
      <c r="P152" s="64"/>
      <c r="Q152" s="64"/>
    </row>
    <row r="153" spans="5:17" s="18" customFormat="1" ht="11.5" x14ac:dyDescent="0.35">
      <c r="E153" s="64"/>
      <c r="F153" s="64"/>
      <c r="G153" s="64"/>
      <c r="H153" s="64"/>
      <c r="I153" s="64"/>
      <c r="J153" s="64"/>
      <c r="K153" s="64"/>
      <c r="L153" s="64"/>
      <c r="M153" s="64"/>
      <c r="N153" s="64"/>
      <c r="O153" s="64"/>
      <c r="P153" s="64"/>
      <c r="Q153" s="64"/>
    </row>
    <row r="154" spans="5:17" s="18" customFormat="1" ht="11.5" x14ac:dyDescent="0.35">
      <c r="E154" s="64"/>
      <c r="F154" s="64"/>
      <c r="G154" s="64"/>
      <c r="H154" s="64"/>
      <c r="I154" s="64"/>
      <c r="J154" s="64"/>
      <c r="K154" s="64"/>
      <c r="L154" s="64"/>
      <c r="M154" s="64"/>
      <c r="N154" s="64"/>
      <c r="O154" s="64"/>
      <c r="P154" s="64"/>
      <c r="Q154" s="64"/>
    </row>
    <row r="155" spans="5:17" s="18" customFormat="1" ht="11.5" x14ac:dyDescent="0.35">
      <c r="E155" s="64"/>
      <c r="F155" s="64"/>
      <c r="G155" s="64"/>
      <c r="H155" s="64"/>
      <c r="I155" s="64"/>
      <c r="J155" s="64"/>
      <c r="K155" s="64"/>
      <c r="L155" s="64"/>
      <c r="M155" s="64"/>
      <c r="N155" s="64"/>
      <c r="O155" s="64"/>
      <c r="P155" s="64"/>
      <c r="Q155" s="64"/>
    </row>
    <row r="156" spans="5:17" s="18" customFormat="1" ht="11.5" x14ac:dyDescent="0.35">
      <c r="E156" s="64"/>
      <c r="F156" s="64"/>
      <c r="G156" s="64"/>
      <c r="H156" s="64"/>
      <c r="I156" s="64"/>
      <c r="J156" s="64"/>
      <c r="K156" s="64"/>
      <c r="L156" s="64"/>
      <c r="M156" s="64"/>
      <c r="N156" s="64"/>
      <c r="O156" s="64"/>
      <c r="P156" s="64"/>
      <c r="Q156" s="64"/>
    </row>
    <row r="157" spans="5:17" s="18" customFormat="1" ht="11.5" x14ac:dyDescent="0.35">
      <c r="E157" s="64"/>
      <c r="F157" s="64"/>
      <c r="G157" s="64"/>
      <c r="H157" s="64"/>
      <c r="I157" s="64"/>
      <c r="J157" s="64"/>
      <c r="K157" s="64"/>
      <c r="L157" s="64"/>
      <c r="M157" s="64"/>
      <c r="N157" s="64"/>
      <c r="O157" s="64"/>
      <c r="P157" s="64"/>
      <c r="Q157" s="64"/>
    </row>
    <row r="158" spans="5:17" s="18" customFormat="1" ht="11.5" x14ac:dyDescent="0.35">
      <c r="E158" s="64"/>
      <c r="F158" s="64"/>
      <c r="G158" s="64"/>
      <c r="H158" s="64"/>
      <c r="I158" s="64"/>
      <c r="J158" s="64"/>
      <c r="K158" s="64"/>
      <c r="L158" s="64"/>
      <c r="M158" s="64"/>
      <c r="N158" s="64"/>
      <c r="O158" s="64"/>
      <c r="P158" s="64"/>
      <c r="Q158" s="64"/>
    </row>
    <row r="159" spans="5:17" s="18" customFormat="1" ht="11.5" x14ac:dyDescent="0.35">
      <c r="E159" s="64"/>
      <c r="F159" s="64"/>
      <c r="G159" s="64"/>
      <c r="H159" s="64"/>
      <c r="I159" s="64"/>
      <c r="J159" s="64"/>
      <c r="K159" s="64"/>
      <c r="L159" s="64"/>
      <c r="M159" s="64"/>
      <c r="N159" s="64"/>
      <c r="O159" s="64"/>
      <c r="P159" s="64"/>
      <c r="Q159" s="64"/>
    </row>
    <row r="160" spans="5:17" s="18" customFormat="1" ht="11.5" x14ac:dyDescent="0.35">
      <c r="E160" s="64"/>
      <c r="F160" s="64"/>
      <c r="G160" s="64"/>
      <c r="H160" s="64"/>
      <c r="I160" s="64"/>
      <c r="J160" s="64"/>
      <c r="K160" s="64"/>
      <c r="L160" s="64"/>
      <c r="M160" s="64"/>
      <c r="N160" s="64"/>
      <c r="O160" s="64"/>
      <c r="P160" s="64"/>
      <c r="Q160" s="64"/>
    </row>
    <row r="161" spans="5:17" s="18" customFormat="1" ht="11.5" x14ac:dyDescent="0.35">
      <c r="E161" s="64"/>
      <c r="F161" s="64"/>
      <c r="G161" s="64"/>
      <c r="H161" s="64"/>
      <c r="I161" s="64"/>
      <c r="J161" s="64"/>
      <c r="K161" s="64"/>
      <c r="L161" s="64"/>
      <c r="M161" s="64"/>
      <c r="N161" s="64"/>
      <c r="O161" s="64"/>
      <c r="P161" s="64"/>
      <c r="Q161" s="64"/>
    </row>
    <row r="162" spans="5:17" s="18" customFormat="1" ht="11.5" x14ac:dyDescent="0.35">
      <c r="E162" s="64"/>
      <c r="F162" s="64"/>
      <c r="G162" s="64"/>
      <c r="H162" s="64"/>
      <c r="I162" s="64"/>
      <c r="J162" s="64"/>
      <c r="K162" s="64"/>
      <c r="L162" s="64"/>
      <c r="M162" s="64"/>
      <c r="N162" s="64"/>
      <c r="O162" s="64"/>
      <c r="P162" s="64"/>
      <c r="Q162" s="64"/>
    </row>
    <row r="163" spans="5:17" s="18" customFormat="1" ht="11.5" x14ac:dyDescent="0.35">
      <c r="E163" s="64"/>
      <c r="F163" s="64"/>
      <c r="G163" s="64"/>
      <c r="H163" s="64"/>
      <c r="I163" s="64"/>
      <c r="J163" s="64"/>
      <c r="K163" s="64"/>
      <c r="L163" s="64"/>
      <c r="M163" s="64"/>
      <c r="N163" s="64"/>
      <c r="O163" s="64"/>
      <c r="P163" s="64"/>
      <c r="Q163" s="64"/>
    </row>
    <row r="164" spans="5:17" s="18" customFormat="1" ht="11.5" x14ac:dyDescent="0.35">
      <c r="E164" s="64"/>
      <c r="F164" s="64"/>
      <c r="G164" s="64"/>
      <c r="H164" s="64"/>
      <c r="I164" s="64"/>
      <c r="J164" s="64"/>
      <c r="K164" s="64"/>
      <c r="L164" s="64"/>
      <c r="M164" s="64"/>
      <c r="N164" s="64"/>
      <c r="O164" s="64"/>
      <c r="P164" s="64"/>
      <c r="Q164" s="64"/>
    </row>
    <row r="165" spans="5:17" s="18" customFormat="1" ht="11.5" x14ac:dyDescent="0.35">
      <c r="E165" s="64"/>
      <c r="F165" s="64"/>
      <c r="G165" s="64"/>
      <c r="H165" s="64"/>
      <c r="I165" s="64"/>
      <c r="J165" s="64"/>
      <c r="K165" s="64"/>
      <c r="L165" s="64"/>
      <c r="M165" s="64"/>
      <c r="N165" s="64"/>
      <c r="O165" s="64"/>
      <c r="P165" s="64"/>
      <c r="Q165" s="64"/>
    </row>
    <row r="166" spans="5:17" s="18" customFormat="1" ht="11.5" x14ac:dyDescent="0.35">
      <c r="E166" s="64"/>
      <c r="F166" s="64"/>
      <c r="G166" s="64"/>
      <c r="H166" s="64"/>
      <c r="I166" s="64"/>
      <c r="J166" s="64"/>
      <c r="K166" s="64"/>
      <c r="L166" s="64"/>
      <c r="M166" s="64"/>
      <c r="N166" s="64"/>
      <c r="O166" s="64"/>
      <c r="P166" s="64"/>
      <c r="Q166" s="64"/>
    </row>
    <row r="167" spans="5:17" s="18" customFormat="1" ht="11.5" x14ac:dyDescent="0.35">
      <c r="E167" s="64"/>
      <c r="F167" s="64"/>
      <c r="G167" s="64"/>
      <c r="H167" s="64"/>
      <c r="I167" s="64"/>
      <c r="J167" s="64"/>
      <c r="K167" s="64"/>
      <c r="L167" s="64"/>
      <c r="M167" s="64"/>
      <c r="N167" s="64"/>
      <c r="O167" s="64"/>
      <c r="P167" s="64"/>
      <c r="Q167" s="64"/>
    </row>
    <row r="168" spans="5:17" s="18" customFormat="1" ht="11.5" x14ac:dyDescent="0.35">
      <c r="E168" s="64"/>
      <c r="F168" s="64"/>
      <c r="G168" s="64"/>
      <c r="H168" s="64"/>
      <c r="I168" s="64"/>
      <c r="J168" s="64"/>
      <c r="K168" s="64"/>
      <c r="L168" s="64"/>
      <c r="M168" s="64"/>
      <c r="N168" s="64"/>
      <c r="O168" s="64"/>
      <c r="P168" s="64"/>
      <c r="Q168" s="64"/>
    </row>
    <row r="169" spans="5:17" s="18" customFormat="1" ht="11.5" x14ac:dyDescent="0.35">
      <c r="E169" s="64"/>
      <c r="F169" s="64"/>
      <c r="G169" s="64"/>
      <c r="H169" s="64"/>
      <c r="I169" s="64"/>
      <c r="J169" s="64"/>
      <c r="K169" s="64"/>
      <c r="L169" s="64"/>
      <c r="M169" s="64"/>
      <c r="N169" s="64"/>
      <c r="O169" s="64"/>
      <c r="P169" s="64"/>
      <c r="Q169" s="64"/>
    </row>
    <row r="170" spans="5:17" s="18" customFormat="1" ht="11.5" x14ac:dyDescent="0.35">
      <c r="E170" s="64"/>
      <c r="F170" s="64"/>
      <c r="G170" s="64"/>
      <c r="H170" s="64"/>
      <c r="I170" s="64"/>
      <c r="J170" s="64"/>
      <c r="K170" s="64"/>
      <c r="L170" s="64"/>
      <c r="M170" s="64"/>
      <c r="N170" s="64"/>
      <c r="O170" s="64"/>
      <c r="P170" s="64"/>
      <c r="Q170" s="64"/>
    </row>
    <row r="171" spans="5:17" s="18" customFormat="1" ht="11.5" x14ac:dyDescent="0.35">
      <c r="E171" s="64"/>
      <c r="F171" s="64"/>
      <c r="G171" s="64"/>
      <c r="H171" s="64"/>
      <c r="I171" s="64"/>
      <c r="J171" s="64"/>
      <c r="K171" s="64"/>
      <c r="L171" s="64"/>
      <c r="M171" s="64"/>
      <c r="N171" s="64"/>
      <c r="O171" s="64"/>
      <c r="P171" s="64"/>
      <c r="Q171" s="64"/>
    </row>
    <row r="172" spans="5:17" s="18" customFormat="1" ht="11.5" x14ac:dyDescent="0.35">
      <c r="E172" s="64"/>
      <c r="F172" s="64"/>
      <c r="G172" s="64"/>
      <c r="H172" s="64"/>
      <c r="I172" s="64"/>
      <c r="J172" s="64"/>
      <c r="K172" s="64"/>
      <c r="L172" s="64"/>
      <c r="M172" s="64"/>
      <c r="N172" s="64"/>
      <c r="O172" s="64"/>
      <c r="P172" s="64"/>
      <c r="Q172" s="64"/>
    </row>
    <row r="173" spans="5:17" s="18" customFormat="1" ht="11.5" x14ac:dyDescent="0.35">
      <c r="E173" s="64"/>
      <c r="F173" s="64"/>
      <c r="G173" s="64"/>
      <c r="H173" s="64"/>
      <c r="I173" s="64"/>
      <c r="J173" s="64"/>
      <c r="K173" s="64"/>
      <c r="L173" s="64"/>
      <c r="M173" s="64"/>
      <c r="N173" s="64"/>
      <c r="O173" s="64"/>
      <c r="P173" s="64"/>
      <c r="Q173" s="64"/>
    </row>
    <row r="174" spans="5:17" s="18" customFormat="1" ht="11.5" x14ac:dyDescent="0.35">
      <c r="E174" s="64"/>
      <c r="F174" s="64"/>
      <c r="G174" s="64"/>
      <c r="H174" s="64"/>
      <c r="I174" s="64"/>
      <c r="J174" s="64"/>
      <c r="K174" s="64"/>
      <c r="L174" s="64"/>
      <c r="M174" s="64"/>
      <c r="N174" s="64"/>
      <c r="O174" s="64"/>
      <c r="P174" s="64"/>
      <c r="Q174" s="64"/>
    </row>
    <row r="175" spans="5:17" s="18" customFormat="1" ht="11.5" x14ac:dyDescent="0.35">
      <c r="E175" s="64"/>
      <c r="F175" s="64"/>
      <c r="G175" s="64"/>
      <c r="H175" s="64"/>
      <c r="I175" s="64"/>
      <c r="J175" s="64"/>
      <c r="K175" s="64"/>
      <c r="L175" s="64"/>
      <c r="M175" s="64"/>
      <c r="N175" s="64"/>
      <c r="O175" s="64"/>
      <c r="P175" s="64"/>
      <c r="Q175" s="64"/>
    </row>
    <row r="176" spans="5:17" s="18" customFormat="1" ht="11.5" x14ac:dyDescent="0.35">
      <c r="E176" s="64"/>
      <c r="F176" s="64"/>
      <c r="G176" s="64"/>
      <c r="H176" s="64"/>
      <c r="I176" s="64"/>
      <c r="J176" s="64"/>
      <c r="K176" s="64"/>
      <c r="L176" s="64"/>
      <c r="M176" s="64"/>
      <c r="N176" s="64"/>
      <c r="O176" s="64"/>
      <c r="P176" s="64"/>
      <c r="Q176" s="64"/>
    </row>
    <row r="177" spans="5:17" s="18" customFormat="1" ht="11.5" x14ac:dyDescent="0.35">
      <c r="E177" s="64"/>
      <c r="F177" s="64"/>
      <c r="G177" s="64"/>
      <c r="H177" s="64"/>
      <c r="I177" s="64"/>
      <c r="J177" s="64"/>
      <c r="K177" s="64"/>
      <c r="L177" s="64"/>
      <c r="M177" s="64"/>
      <c r="N177" s="64"/>
      <c r="O177" s="64"/>
      <c r="P177" s="64"/>
      <c r="Q177" s="64"/>
    </row>
    <row r="178" spans="5:17" s="18" customFormat="1" ht="11.5" x14ac:dyDescent="0.35">
      <c r="E178" s="64"/>
      <c r="F178" s="64"/>
      <c r="G178" s="64"/>
      <c r="H178" s="64"/>
      <c r="I178" s="64"/>
      <c r="J178" s="64"/>
      <c r="K178" s="64"/>
      <c r="L178" s="64"/>
      <c r="M178" s="64"/>
      <c r="N178" s="64"/>
      <c r="O178" s="64"/>
      <c r="P178" s="64"/>
      <c r="Q178" s="64"/>
    </row>
    <row r="179" spans="5:17" s="18" customFormat="1" ht="11.5" x14ac:dyDescent="0.35">
      <c r="E179" s="64"/>
      <c r="F179" s="64"/>
      <c r="G179" s="64"/>
      <c r="H179" s="64"/>
      <c r="I179" s="64"/>
      <c r="J179" s="64"/>
      <c r="K179" s="64"/>
      <c r="L179" s="64"/>
      <c r="M179" s="64"/>
      <c r="N179" s="64"/>
      <c r="O179" s="64"/>
      <c r="P179" s="64"/>
      <c r="Q179" s="64"/>
    </row>
    <row r="180" spans="5:17" s="18" customFormat="1" ht="11.5" x14ac:dyDescent="0.35">
      <c r="E180" s="64"/>
      <c r="F180" s="64"/>
      <c r="G180" s="64"/>
      <c r="H180" s="64"/>
      <c r="I180" s="64"/>
      <c r="J180" s="64"/>
      <c r="K180" s="64"/>
      <c r="L180" s="64"/>
      <c r="M180" s="64"/>
      <c r="N180" s="64"/>
      <c r="O180" s="64"/>
      <c r="P180" s="64"/>
      <c r="Q180" s="64"/>
    </row>
    <row r="181" spans="5:17" s="18" customFormat="1" ht="11.5" x14ac:dyDescent="0.35">
      <c r="E181" s="64"/>
      <c r="F181" s="64"/>
      <c r="G181" s="64"/>
      <c r="H181" s="64"/>
      <c r="I181" s="64"/>
      <c r="J181" s="64"/>
      <c r="K181" s="64"/>
      <c r="L181" s="64"/>
      <c r="M181" s="64"/>
      <c r="N181" s="64"/>
      <c r="O181" s="64"/>
      <c r="P181" s="64"/>
      <c r="Q181" s="64"/>
    </row>
    <row r="182" spans="5:17" s="18" customFormat="1" ht="11.5" x14ac:dyDescent="0.35">
      <c r="E182" s="64"/>
      <c r="F182" s="64"/>
      <c r="G182" s="64"/>
      <c r="H182" s="64"/>
      <c r="I182" s="64"/>
      <c r="J182" s="64"/>
      <c r="K182" s="64"/>
      <c r="L182" s="64"/>
      <c r="M182" s="64"/>
      <c r="N182" s="64"/>
      <c r="O182" s="64"/>
      <c r="P182" s="64"/>
      <c r="Q182" s="64"/>
    </row>
    <row r="183" spans="5:17" s="18" customFormat="1" ht="11.5" x14ac:dyDescent="0.35">
      <c r="E183" s="64"/>
      <c r="F183" s="64"/>
      <c r="G183" s="64"/>
      <c r="H183" s="64"/>
      <c r="I183" s="64"/>
      <c r="J183" s="64"/>
      <c r="K183" s="64"/>
      <c r="L183" s="64"/>
      <c r="M183" s="64"/>
      <c r="N183" s="64"/>
      <c r="O183" s="64"/>
      <c r="P183" s="64"/>
      <c r="Q183" s="64"/>
    </row>
    <row r="184" spans="5:17" s="18" customFormat="1" ht="11.5" x14ac:dyDescent="0.35">
      <c r="E184" s="64"/>
      <c r="F184" s="64"/>
      <c r="G184" s="64"/>
      <c r="H184" s="64"/>
      <c r="I184" s="64"/>
      <c r="J184" s="64"/>
      <c r="K184" s="64"/>
      <c r="L184" s="64"/>
      <c r="M184" s="64"/>
      <c r="N184" s="64"/>
      <c r="O184" s="64"/>
      <c r="P184" s="64"/>
      <c r="Q184" s="64"/>
    </row>
    <row r="185" spans="5:17" s="18" customFormat="1" ht="11.5" x14ac:dyDescent="0.35">
      <c r="E185" s="64"/>
      <c r="F185" s="64"/>
      <c r="G185" s="64"/>
      <c r="H185" s="64"/>
      <c r="I185" s="64"/>
      <c r="J185" s="64"/>
      <c r="K185" s="64"/>
      <c r="L185" s="64"/>
      <c r="M185" s="64"/>
      <c r="N185" s="64"/>
      <c r="O185" s="64"/>
      <c r="P185" s="64"/>
      <c r="Q185" s="64"/>
    </row>
    <row r="186" spans="5:17" s="18" customFormat="1" ht="11.5" x14ac:dyDescent="0.35">
      <c r="E186" s="64"/>
      <c r="F186" s="64"/>
      <c r="G186" s="64"/>
      <c r="H186" s="64"/>
      <c r="I186" s="64"/>
      <c r="J186" s="64"/>
      <c r="K186" s="64"/>
      <c r="L186" s="64"/>
      <c r="M186" s="64"/>
      <c r="N186" s="64"/>
      <c r="O186" s="64"/>
      <c r="P186" s="64"/>
      <c r="Q186" s="64"/>
    </row>
    <row r="187" spans="5:17" s="18" customFormat="1" ht="11.5" x14ac:dyDescent="0.35">
      <c r="E187" s="64"/>
      <c r="F187" s="64"/>
      <c r="G187" s="64"/>
      <c r="H187" s="64"/>
      <c r="I187" s="64"/>
      <c r="J187" s="64"/>
      <c r="K187" s="64"/>
      <c r="L187" s="64"/>
      <c r="M187" s="64"/>
      <c r="N187" s="64"/>
      <c r="O187" s="64"/>
      <c r="P187" s="64"/>
      <c r="Q187" s="64"/>
    </row>
    <row r="188" spans="5:17" s="18" customFormat="1" ht="11.5" x14ac:dyDescent="0.35">
      <c r="E188" s="64"/>
      <c r="F188" s="64"/>
      <c r="G188" s="64"/>
      <c r="H188" s="64"/>
      <c r="I188" s="64"/>
      <c r="J188" s="64"/>
      <c r="K188" s="64"/>
      <c r="L188" s="64"/>
      <c r="M188" s="64"/>
      <c r="N188" s="64"/>
      <c r="O188" s="64"/>
      <c r="P188" s="64"/>
      <c r="Q188" s="64"/>
    </row>
    <row r="189" spans="5:17" s="18" customFormat="1" ht="11.5" x14ac:dyDescent="0.35">
      <c r="E189" s="64"/>
      <c r="F189" s="64"/>
      <c r="G189" s="64"/>
      <c r="H189" s="64"/>
      <c r="I189" s="64"/>
      <c r="J189" s="64"/>
      <c r="K189" s="64"/>
      <c r="L189" s="64"/>
      <c r="M189" s="64"/>
      <c r="N189" s="64"/>
      <c r="O189" s="64"/>
      <c r="P189" s="64"/>
      <c r="Q189" s="64"/>
    </row>
    <row r="190" spans="5:17" s="18" customFormat="1" ht="11.5" x14ac:dyDescent="0.35">
      <c r="E190" s="64"/>
      <c r="F190" s="64"/>
      <c r="G190" s="64"/>
      <c r="H190" s="64"/>
      <c r="I190" s="64"/>
      <c r="J190" s="64"/>
      <c r="K190" s="64"/>
      <c r="L190" s="64"/>
      <c r="M190" s="64"/>
      <c r="N190" s="64"/>
      <c r="O190" s="64"/>
      <c r="P190" s="64"/>
      <c r="Q190" s="64"/>
    </row>
    <row r="191" spans="5:17" s="18" customFormat="1" ht="11.5" x14ac:dyDescent="0.35">
      <c r="E191" s="64"/>
      <c r="F191" s="64"/>
      <c r="G191" s="64"/>
      <c r="H191" s="64"/>
      <c r="I191" s="64"/>
      <c r="J191" s="64"/>
      <c r="K191" s="64"/>
      <c r="L191" s="64"/>
      <c r="M191" s="64"/>
      <c r="N191" s="64"/>
      <c r="O191" s="64"/>
      <c r="P191" s="64"/>
      <c r="Q191" s="64"/>
    </row>
    <row r="192" spans="5:17" s="18" customFormat="1" ht="11.5" x14ac:dyDescent="0.35">
      <c r="E192" s="64"/>
      <c r="F192" s="64"/>
      <c r="G192" s="64"/>
      <c r="H192" s="64"/>
      <c r="I192" s="64"/>
      <c r="J192" s="64"/>
      <c r="K192" s="64"/>
      <c r="L192" s="64"/>
      <c r="M192" s="64"/>
      <c r="N192" s="64"/>
      <c r="O192" s="64"/>
      <c r="P192" s="64"/>
      <c r="Q192" s="64"/>
    </row>
    <row r="193" spans="5:17" s="18" customFormat="1" ht="11.5" x14ac:dyDescent="0.35">
      <c r="E193" s="64"/>
      <c r="F193" s="64"/>
      <c r="G193" s="64"/>
      <c r="H193" s="64"/>
      <c r="I193" s="64"/>
      <c r="J193" s="64"/>
      <c r="K193" s="64"/>
      <c r="L193" s="64"/>
      <c r="M193" s="64"/>
      <c r="N193" s="64"/>
      <c r="O193" s="64"/>
      <c r="P193" s="64"/>
      <c r="Q193" s="64"/>
    </row>
    <row r="194" spans="5:17" s="18" customFormat="1" ht="11.5" x14ac:dyDescent="0.35">
      <c r="E194" s="64"/>
      <c r="F194" s="64"/>
      <c r="G194" s="64"/>
      <c r="H194" s="64"/>
      <c r="I194" s="64"/>
      <c r="J194" s="64"/>
      <c r="K194" s="64"/>
      <c r="L194" s="64"/>
      <c r="M194" s="64"/>
      <c r="N194" s="64"/>
      <c r="O194" s="64"/>
      <c r="P194" s="64"/>
      <c r="Q194" s="64"/>
    </row>
    <row r="195" spans="5:17" s="18" customFormat="1" ht="11.5" x14ac:dyDescent="0.35">
      <c r="E195" s="64"/>
      <c r="F195" s="64"/>
      <c r="G195" s="64"/>
      <c r="H195" s="64"/>
      <c r="I195" s="64"/>
      <c r="J195" s="64"/>
      <c r="K195" s="64"/>
      <c r="L195" s="64"/>
      <c r="M195" s="64"/>
      <c r="N195" s="64"/>
      <c r="O195" s="64"/>
      <c r="P195" s="64"/>
      <c r="Q195" s="64"/>
    </row>
    <row r="196" spans="5:17" s="18" customFormat="1" ht="11.5" x14ac:dyDescent="0.35">
      <c r="E196" s="64"/>
      <c r="F196" s="64"/>
      <c r="G196" s="64"/>
      <c r="H196" s="64"/>
      <c r="I196" s="64"/>
      <c r="J196" s="64"/>
      <c r="K196" s="64"/>
      <c r="L196" s="64"/>
      <c r="M196" s="64"/>
      <c r="N196" s="64"/>
      <c r="O196" s="64"/>
      <c r="P196" s="64"/>
      <c r="Q196" s="64"/>
    </row>
    <row r="197" spans="5:17" s="18" customFormat="1" ht="11.5" x14ac:dyDescent="0.35">
      <c r="E197" s="64"/>
      <c r="F197" s="64"/>
      <c r="G197" s="64"/>
      <c r="H197" s="64"/>
      <c r="I197" s="64"/>
      <c r="J197" s="64"/>
      <c r="K197" s="64"/>
      <c r="L197" s="64"/>
      <c r="M197" s="64"/>
      <c r="N197" s="64"/>
      <c r="O197" s="64"/>
      <c r="P197" s="64"/>
      <c r="Q197" s="64"/>
    </row>
    <row r="198" spans="5:17" s="18" customFormat="1" ht="11.5" x14ac:dyDescent="0.35">
      <c r="E198" s="64"/>
      <c r="F198" s="64"/>
      <c r="G198" s="64"/>
      <c r="H198" s="64"/>
      <c r="I198" s="64"/>
      <c r="J198" s="64"/>
      <c r="K198" s="64"/>
      <c r="L198" s="64"/>
      <c r="M198" s="64"/>
      <c r="N198" s="64"/>
      <c r="O198" s="64"/>
      <c r="P198" s="64"/>
      <c r="Q198" s="64"/>
    </row>
    <row r="199" spans="5:17" s="18" customFormat="1" ht="11.5" x14ac:dyDescent="0.35">
      <c r="E199" s="64"/>
      <c r="F199" s="64"/>
      <c r="G199" s="64"/>
      <c r="H199" s="64"/>
      <c r="I199" s="64"/>
      <c r="J199" s="64"/>
      <c r="K199" s="64"/>
      <c r="L199" s="64"/>
      <c r="M199" s="64"/>
      <c r="N199" s="64"/>
      <c r="O199" s="64"/>
      <c r="P199" s="64"/>
      <c r="Q199" s="64"/>
    </row>
    <row r="200" spans="5:17" s="18" customFormat="1" ht="11.5" x14ac:dyDescent="0.35">
      <c r="E200" s="64"/>
      <c r="F200" s="64"/>
      <c r="G200" s="64"/>
      <c r="H200" s="64"/>
      <c r="I200" s="64"/>
      <c r="J200" s="64"/>
      <c r="K200" s="64"/>
      <c r="L200" s="64"/>
      <c r="M200" s="64"/>
      <c r="N200" s="64"/>
      <c r="O200" s="64"/>
      <c r="P200" s="64"/>
      <c r="Q200" s="64"/>
    </row>
    <row r="201" spans="5:17" s="18" customFormat="1" ht="11.5" x14ac:dyDescent="0.35">
      <c r="E201" s="64"/>
      <c r="F201" s="64"/>
      <c r="G201" s="64"/>
      <c r="H201" s="64"/>
      <c r="I201" s="64"/>
      <c r="J201" s="64"/>
      <c r="K201" s="64"/>
      <c r="L201" s="64"/>
      <c r="M201" s="64"/>
      <c r="N201" s="64"/>
      <c r="O201" s="64"/>
      <c r="P201" s="64"/>
      <c r="Q201" s="64"/>
    </row>
    <row r="202" spans="5:17" s="18" customFormat="1" ht="11.5" x14ac:dyDescent="0.35">
      <c r="E202" s="64"/>
      <c r="F202" s="64"/>
      <c r="G202" s="64"/>
      <c r="H202" s="64"/>
      <c r="I202" s="64"/>
      <c r="J202" s="64"/>
      <c r="K202" s="64"/>
      <c r="L202" s="64"/>
      <c r="M202" s="64"/>
      <c r="N202" s="64"/>
      <c r="O202" s="64"/>
      <c r="P202" s="64"/>
      <c r="Q202" s="64"/>
    </row>
    <row r="203" spans="5:17" s="18" customFormat="1" ht="11.5" x14ac:dyDescent="0.35">
      <c r="E203" s="64"/>
      <c r="F203" s="64"/>
      <c r="G203" s="64"/>
      <c r="H203" s="64"/>
      <c r="I203" s="64"/>
      <c r="J203" s="64"/>
      <c r="K203" s="64"/>
      <c r="L203" s="64"/>
      <c r="M203" s="64"/>
      <c r="N203" s="64"/>
      <c r="O203" s="64"/>
      <c r="P203" s="64"/>
      <c r="Q203" s="64"/>
    </row>
    <row r="204" spans="5:17" s="18" customFormat="1" ht="11.5" x14ac:dyDescent="0.35">
      <c r="E204" s="64"/>
      <c r="F204" s="64"/>
      <c r="G204" s="64"/>
      <c r="H204" s="64"/>
      <c r="I204" s="64"/>
      <c r="J204" s="64"/>
      <c r="K204" s="64"/>
      <c r="L204" s="64"/>
      <c r="M204" s="64"/>
      <c r="N204" s="64"/>
      <c r="O204" s="64"/>
      <c r="P204" s="64"/>
      <c r="Q204" s="64"/>
    </row>
    <row r="205" spans="5:17" s="18" customFormat="1" ht="11.5" x14ac:dyDescent="0.35">
      <c r="E205" s="64"/>
      <c r="F205" s="64"/>
      <c r="G205" s="64"/>
      <c r="H205" s="64"/>
      <c r="I205" s="64"/>
      <c r="J205" s="64"/>
      <c r="K205" s="64"/>
      <c r="L205" s="64"/>
      <c r="M205" s="64"/>
      <c r="N205" s="64"/>
      <c r="O205" s="64"/>
      <c r="P205" s="64"/>
      <c r="Q205" s="64"/>
    </row>
    <row r="206" spans="5:17" s="18" customFormat="1" ht="11.5" x14ac:dyDescent="0.35">
      <c r="E206" s="64"/>
      <c r="F206" s="64"/>
      <c r="G206" s="64"/>
      <c r="H206" s="64"/>
      <c r="I206" s="64"/>
      <c r="J206" s="64"/>
      <c r="K206" s="64"/>
      <c r="L206" s="64"/>
      <c r="M206" s="64"/>
      <c r="N206" s="64"/>
      <c r="O206" s="64"/>
      <c r="P206" s="64"/>
      <c r="Q206" s="64"/>
    </row>
    <row r="207" spans="5:17" s="18" customFormat="1" ht="11.5" x14ac:dyDescent="0.35">
      <c r="E207" s="64"/>
      <c r="F207" s="64"/>
      <c r="G207" s="64"/>
      <c r="H207" s="64"/>
      <c r="I207" s="64"/>
      <c r="J207" s="64"/>
      <c r="K207" s="64"/>
      <c r="L207" s="64"/>
      <c r="M207" s="64"/>
      <c r="N207" s="64"/>
      <c r="O207" s="64"/>
      <c r="P207" s="64"/>
      <c r="Q207" s="64"/>
    </row>
    <row r="208" spans="5:17" s="18" customFormat="1" ht="11.5" x14ac:dyDescent="0.35">
      <c r="E208" s="64"/>
      <c r="F208" s="64"/>
      <c r="G208" s="64"/>
      <c r="H208" s="64"/>
      <c r="I208" s="64"/>
      <c r="J208" s="64"/>
      <c r="K208" s="64"/>
      <c r="L208" s="64"/>
      <c r="M208" s="64"/>
      <c r="N208" s="64"/>
      <c r="O208" s="64"/>
      <c r="P208" s="64"/>
      <c r="Q208" s="64"/>
    </row>
    <row r="209" spans="5:17" s="18" customFormat="1" ht="11.5" x14ac:dyDescent="0.35">
      <c r="E209" s="64"/>
      <c r="F209" s="64"/>
      <c r="G209" s="64"/>
      <c r="H209" s="64"/>
      <c r="I209" s="64"/>
      <c r="J209" s="64"/>
      <c r="K209" s="64"/>
      <c r="L209" s="64"/>
      <c r="M209" s="64"/>
      <c r="N209" s="64"/>
      <c r="O209" s="64"/>
      <c r="P209" s="64"/>
      <c r="Q209" s="64"/>
    </row>
    <row r="210" spans="5:17" s="18" customFormat="1" ht="11.5" x14ac:dyDescent="0.35">
      <c r="E210" s="64"/>
      <c r="F210" s="64"/>
      <c r="G210" s="64"/>
      <c r="H210" s="64"/>
      <c r="I210" s="64"/>
      <c r="J210" s="64"/>
      <c r="K210" s="64"/>
      <c r="L210" s="64"/>
      <c r="M210" s="64"/>
      <c r="N210" s="64"/>
      <c r="O210" s="64"/>
      <c r="P210" s="64"/>
      <c r="Q210" s="64"/>
    </row>
    <row r="211" spans="5:17" s="18" customFormat="1" ht="11.5" x14ac:dyDescent="0.35">
      <c r="E211" s="64"/>
      <c r="F211" s="64"/>
      <c r="G211" s="64"/>
      <c r="H211" s="64"/>
      <c r="I211" s="64"/>
      <c r="J211" s="64"/>
      <c r="K211" s="64"/>
      <c r="L211" s="64"/>
      <c r="M211" s="64"/>
      <c r="N211" s="64"/>
      <c r="O211" s="64"/>
      <c r="P211" s="64"/>
      <c r="Q211" s="64"/>
    </row>
    <row r="212" spans="5:17" s="18" customFormat="1" ht="11.5" x14ac:dyDescent="0.35">
      <c r="E212" s="64"/>
      <c r="F212" s="64"/>
      <c r="G212" s="64"/>
      <c r="H212" s="64"/>
      <c r="I212" s="64"/>
      <c r="J212" s="64"/>
      <c r="K212" s="64"/>
      <c r="L212" s="64"/>
      <c r="M212" s="64"/>
      <c r="N212" s="64"/>
      <c r="O212" s="64"/>
      <c r="P212" s="64"/>
      <c r="Q212" s="64"/>
    </row>
    <row r="213" spans="5:17" s="18" customFormat="1" ht="11.5" x14ac:dyDescent="0.35">
      <c r="E213" s="64"/>
      <c r="F213" s="64"/>
      <c r="G213" s="64"/>
      <c r="H213" s="64"/>
      <c r="I213" s="64"/>
      <c r="J213" s="64"/>
      <c r="K213" s="64"/>
      <c r="L213" s="64"/>
      <c r="M213" s="64"/>
      <c r="N213" s="64"/>
      <c r="O213" s="64"/>
      <c r="P213" s="64"/>
      <c r="Q213" s="64"/>
    </row>
    <row r="214" spans="5:17" s="18" customFormat="1" ht="11.5" x14ac:dyDescent="0.35">
      <c r="E214" s="64"/>
      <c r="F214" s="64"/>
      <c r="G214" s="64"/>
      <c r="H214" s="64"/>
      <c r="I214" s="64"/>
      <c r="J214" s="64"/>
      <c r="K214" s="64"/>
      <c r="L214" s="64"/>
      <c r="M214" s="64"/>
      <c r="N214" s="64"/>
      <c r="O214" s="64"/>
      <c r="P214" s="64"/>
      <c r="Q214" s="64"/>
    </row>
    <row r="215" spans="5:17" s="18" customFormat="1" ht="11.5" x14ac:dyDescent="0.35">
      <c r="E215" s="64"/>
      <c r="F215" s="64"/>
      <c r="G215" s="64"/>
      <c r="H215" s="64"/>
      <c r="I215" s="64"/>
      <c r="J215" s="64"/>
      <c r="K215" s="64"/>
      <c r="L215" s="64"/>
      <c r="M215" s="64"/>
      <c r="N215" s="64"/>
      <c r="O215" s="64"/>
      <c r="P215" s="64"/>
      <c r="Q215" s="64"/>
    </row>
    <row r="216" spans="5:17" s="18" customFormat="1" ht="11.5" x14ac:dyDescent="0.35">
      <c r="E216" s="64"/>
      <c r="F216" s="64"/>
      <c r="G216" s="64"/>
      <c r="H216" s="64"/>
      <c r="I216" s="64"/>
      <c r="J216" s="64"/>
      <c r="K216" s="64"/>
      <c r="L216" s="64"/>
      <c r="M216" s="64"/>
      <c r="N216" s="64"/>
      <c r="O216" s="64"/>
      <c r="P216" s="64"/>
      <c r="Q216" s="64"/>
    </row>
    <row r="217" spans="5:17" s="18" customFormat="1" ht="11.5" x14ac:dyDescent="0.35">
      <c r="E217" s="64"/>
      <c r="F217" s="64"/>
      <c r="G217" s="64"/>
      <c r="H217" s="64"/>
      <c r="I217" s="64"/>
      <c r="J217" s="64"/>
      <c r="K217" s="64"/>
      <c r="L217" s="64"/>
      <c r="M217" s="64"/>
      <c r="N217" s="64"/>
      <c r="O217" s="64"/>
      <c r="P217" s="64"/>
      <c r="Q217" s="64"/>
    </row>
    <row r="218" spans="5:17" s="18" customFormat="1" ht="11.5" x14ac:dyDescent="0.35">
      <c r="E218" s="64"/>
      <c r="F218" s="64"/>
      <c r="G218" s="64"/>
      <c r="H218" s="64"/>
      <c r="I218" s="64"/>
      <c r="J218" s="64"/>
      <c r="K218" s="64"/>
      <c r="L218" s="64"/>
      <c r="M218" s="64"/>
      <c r="N218" s="64"/>
      <c r="O218" s="64"/>
      <c r="P218" s="64"/>
      <c r="Q218" s="64"/>
    </row>
    <row r="219" spans="5:17" s="18" customFormat="1" ht="11.5" x14ac:dyDescent="0.35">
      <c r="E219" s="64"/>
      <c r="F219" s="64"/>
      <c r="G219" s="64"/>
      <c r="H219" s="64"/>
      <c r="I219" s="64"/>
      <c r="J219" s="64"/>
      <c r="K219" s="64"/>
      <c r="L219" s="64"/>
      <c r="M219" s="64"/>
      <c r="N219" s="64"/>
      <c r="O219" s="64"/>
      <c r="P219" s="64"/>
      <c r="Q219" s="64"/>
    </row>
    <row r="220" spans="5:17" s="18" customFormat="1" ht="11.5" x14ac:dyDescent="0.35">
      <c r="E220" s="64"/>
      <c r="F220" s="64"/>
      <c r="G220" s="64"/>
      <c r="H220" s="64"/>
      <c r="I220" s="64"/>
      <c r="J220" s="64"/>
      <c r="K220" s="64"/>
      <c r="L220" s="64"/>
      <c r="M220" s="64"/>
      <c r="N220" s="64"/>
      <c r="O220" s="64"/>
      <c r="P220" s="64"/>
      <c r="Q220" s="64"/>
    </row>
    <row r="221" spans="5:17" s="18" customFormat="1" ht="11.5" x14ac:dyDescent="0.35">
      <c r="E221" s="64"/>
      <c r="F221" s="64"/>
      <c r="G221" s="64"/>
      <c r="H221" s="64"/>
      <c r="I221" s="64"/>
      <c r="J221" s="64"/>
      <c r="K221" s="64"/>
      <c r="L221" s="64"/>
      <c r="M221" s="64"/>
      <c r="N221" s="64"/>
      <c r="O221" s="64"/>
      <c r="P221" s="64"/>
      <c r="Q221" s="64"/>
    </row>
    <row r="222" spans="5:17" s="18" customFormat="1" ht="11.5" x14ac:dyDescent="0.35">
      <c r="E222" s="64"/>
      <c r="F222" s="64"/>
      <c r="G222" s="64"/>
      <c r="H222" s="64"/>
      <c r="I222" s="64"/>
      <c r="J222" s="64"/>
      <c r="K222" s="64"/>
      <c r="L222" s="64"/>
      <c r="M222" s="64"/>
      <c r="N222" s="64"/>
      <c r="O222" s="64"/>
      <c r="P222" s="64"/>
      <c r="Q222" s="64"/>
    </row>
    <row r="223" spans="5:17" s="18" customFormat="1" ht="11.5" x14ac:dyDescent="0.35">
      <c r="E223" s="64"/>
      <c r="F223" s="64"/>
      <c r="G223" s="64"/>
      <c r="H223" s="64"/>
      <c r="I223" s="64"/>
      <c r="J223" s="64"/>
      <c r="K223" s="64"/>
      <c r="L223" s="64"/>
      <c r="M223" s="64"/>
      <c r="N223" s="64"/>
      <c r="O223" s="64"/>
      <c r="P223" s="64"/>
      <c r="Q223" s="64"/>
    </row>
    <row r="224" spans="5:17" s="18" customFormat="1" ht="11.5" x14ac:dyDescent="0.35">
      <c r="E224" s="64"/>
      <c r="F224" s="64"/>
      <c r="G224" s="64"/>
      <c r="H224" s="64"/>
      <c r="I224" s="64"/>
      <c r="J224" s="64"/>
      <c r="K224" s="64"/>
      <c r="L224" s="64"/>
      <c r="M224" s="64"/>
      <c r="N224" s="64"/>
      <c r="O224" s="64"/>
      <c r="P224" s="64"/>
      <c r="Q224" s="64"/>
    </row>
    <row r="225" spans="5:17" s="18" customFormat="1" ht="11.5" x14ac:dyDescent="0.35">
      <c r="E225" s="64"/>
      <c r="F225" s="64"/>
      <c r="G225" s="64"/>
      <c r="H225" s="64"/>
      <c r="I225" s="64"/>
      <c r="J225" s="64"/>
      <c r="K225" s="64"/>
      <c r="L225" s="64"/>
      <c r="M225" s="64"/>
      <c r="N225" s="64"/>
      <c r="O225" s="64"/>
      <c r="P225" s="64"/>
      <c r="Q225" s="64"/>
    </row>
    <row r="226" spans="5:17" s="18" customFormat="1" ht="11.5" x14ac:dyDescent="0.35">
      <c r="E226" s="64"/>
      <c r="F226" s="64"/>
      <c r="G226" s="64"/>
      <c r="H226" s="64"/>
      <c r="I226" s="64"/>
      <c r="J226" s="64"/>
      <c r="K226" s="64"/>
      <c r="L226" s="64"/>
      <c r="M226" s="64"/>
      <c r="N226" s="64"/>
      <c r="O226" s="64"/>
      <c r="P226" s="64"/>
      <c r="Q226" s="64"/>
    </row>
    <row r="227" spans="5:17" s="18" customFormat="1" ht="11.5" x14ac:dyDescent="0.35">
      <c r="E227" s="64"/>
      <c r="F227" s="64"/>
      <c r="G227" s="64"/>
      <c r="H227" s="64"/>
      <c r="I227" s="64"/>
      <c r="J227" s="64"/>
      <c r="K227" s="64"/>
      <c r="L227" s="64"/>
      <c r="M227" s="64"/>
      <c r="N227" s="64"/>
      <c r="O227" s="64"/>
      <c r="P227" s="64"/>
      <c r="Q227" s="64"/>
    </row>
    <row r="228" spans="5:17" s="18" customFormat="1" ht="11.5" x14ac:dyDescent="0.35">
      <c r="E228" s="64"/>
      <c r="F228" s="64"/>
      <c r="G228" s="64"/>
      <c r="H228" s="64"/>
      <c r="I228" s="64"/>
      <c r="J228" s="64"/>
      <c r="K228" s="64"/>
      <c r="L228" s="64"/>
      <c r="M228" s="64"/>
      <c r="N228" s="64"/>
      <c r="O228" s="64"/>
      <c r="P228" s="64"/>
      <c r="Q228" s="64"/>
    </row>
    <row r="229" spans="5:17" s="18" customFormat="1" ht="11.5" x14ac:dyDescent="0.35">
      <c r="E229" s="64"/>
      <c r="F229" s="64"/>
      <c r="G229" s="64"/>
      <c r="H229" s="64"/>
      <c r="I229" s="64"/>
      <c r="J229" s="64"/>
      <c r="K229" s="64"/>
      <c r="L229" s="64"/>
      <c r="M229" s="64"/>
      <c r="N229" s="64"/>
      <c r="O229" s="64"/>
      <c r="P229" s="64"/>
      <c r="Q229" s="64"/>
    </row>
    <row r="230" spans="5:17" s="18" customFormat="1" ht="11.5" x14ac:dyDescent="0.35">
      <c r="E230" s="64"/>
      <c r="F230" s="64"/>
      <c r="G230" s="64"/>
      <c r="H230" s="64"/>
      <c r="I230" s="64"/>
      <c r="J230" s="64"/>
      <c r="K230" s="64"/>
      <c r="L230" s="64"/>
      <c r="M230" s="64"/>
      <c r="N230" s="64"/>
      <c r="O230" s="64"/>
      <c r="P230" s="64"/>
      <c r="Q230" s="64"/>
    </row>
  </sheetData>
  <mergeCells count="4">
    <mergeCell ref="A18:A28"/>
    <mergeCell ref="A4:A16"/>
    <mergeCell ref="E33:R33"/>
    <mergeCell ref="C33:D33"/>
  </mergeCells>
  <pageMargins left="0.7" right="0.7" top="0.75" bottom="0.75" header="0.3" footer="0.3"/>
  <pageSetup orientation="portrait"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>
    <tabColor theme="9"/>
    <pageSetUpPr fitToPage="1"/>
  </sheetPr>
  <dimension ref="A1:AD37"/>
  <sheetViews>
    <sheetView showGridLines="0" zoomScale="130" zoomScaleNormal="130" workbookViewId="0">
      <selection activeCell="M10" sqref="M10"/>
    </sheetView>
  </sheetViews>
  <sheetFormatPr baseColWidth="10" defaultColWidth="11.453125" defaultRowHeight="14" x14ac:dyDescent="0.35"/>
  <cols>
    <col min="1" max="1" width="4.453125" style="6" customWidth="1"/>
    <col min="2" max="2" width="1.453125" style="6" customWidth="1"/>
    <col min="3" max="3" width="14.453125" style="6" customWidth="1"/>
    <col min="4" max="5" width="29.1796875" style="6" customWidth="1"/>
    <col min="6" max="6" width="15" style="6" hidden="1" customWidth="1"/>
    <col min="7" max="7" width="12.81640625" style="6" hidden="1" customWidth="1"/>
    <col min="8" max="8" width="11.81640625" style="119" customWidth="1"/>
    <col min="9" max="9" width="11.81640625" style="6" hidden="1" customWidth="1"/>
    <col min="10" max="10" width="11.81640625" style="119" hidden="1" customWidth="1"/>
    <col min="11" max="11" width="11.453125" style="6" hidden="1" customWidth="1"/>
    <col min="12" max="12" width="11.453125" style="6" customWidth="1"/>
    <col min="13" max="13" width="12.1796875" style="6" customWidth="1"/>
    <col min="14" max="14" width="12.1796875" style="6" hidden="1" customWidth="1"/>
    <col min="15" max="15" width="12.1796875" style="6" customWidth="1"/>
    <col min="16" max="16" width="12.1796875" style="6" hidden="1" customWidth="1"/>
    <col min="17" max="17" width="12.1796875" style="6" customWidth="1"/>
    <col min="18" max="18" width="12.1796875" style="6" hidden="1" customWidth="1"/>
    <col min="19" max="19" width="12.1796875" style="6" customWidth="1"/>
    <col min="20" max="21" width="12.1796875" style="6" hidden="1" customWidth="1"/>
    <col min="22" max="23" width="11.453125" style="6" hidden="1" customWidth="1"/>
    <col min="24" max="24" width="12.1796875" style="6" hidden="1" customWidth="1"/>
    <col min="25" max="25" width="11.453125" style="6" customWidth="1"/>
    <col min="26" max="28" width="11.453125" style="6" hidden="1" customWidth="1"/>
    <col min="29" max="29" width="65.1796875" style="144" customWidth="1"/>
    <col min="30" max="16384" width="11.453125" style="6"/>
  </cols>
  <sheetData>
    <row r="1" spans="1:30" s="5" customFormat="1" ht="25" x14ac:dyDescent="0.35">
      <c r="A1" s="4"/>
      <c r="B1" s="4"/>
      <c r="C1" s="4" t="s">
        <v>220</v>
      </c>
      <c r="H1" s="117"/>
      <c r="J1" s="117"/>
      <c r="AC1" s="142"/>
    </row>
    <row r="2" spans="1:30" s="106" customFormat="1" ht="25" x14ac:dyDescent="0.35">
      <c r="A2" s="105"/>
      <c r="B2" s="105"/>
      <c r="C2" s="105"/>
      <c r="H2" s="118"/>
      <c r="J2" s="118"/>
      <c r="AC2" s="143"/>
    </row>
    <row r="3" spans="1:30" ht="14.5" thickBot="1" x14ac:dyDescent="0.4"/>
    <row r="4" spans="1:30" s="18" customFormat="1" ht="58" thickBot="1" x14ac:dyDescent="0.4">
      <c r="C4" s="44" t="s">
        <v>158</v>
      </c>
      <c r="D4" s="109" t="s">
        <v>233</v>
      </c>
      <c r="E4" s="45" t="s">
        <v>30</v>
      </c>
      <c r="F4" s="46" t="s">
        <v>195</v>
      </c>
      <c r="G4" s="46" t="s">
        <v>201</v>
      </c>
      <c r="H4" s="116" t="s">
        <v>198</v>
      </c>
      <c r="I4" s="15" t="s">
        <v>197</v>
      </c>
      <c r="J4" s="116" t="s">
        <v>229</v>
      </c>
      <c r="K4" s="16" t="s">
        <v>230</v>
      </c>
      <c r="L4" s="16" t="s">
        <v>231</v>
      </c>
      <c r="M4" s="17" t="s">
        <v>269</v>
      </c>
      <c r="N4" s="17" t="s">
        <v>82</v>
      </c>
      <c r="O4" s="17" t="s">
        <v>270</v>
      </c>
      <c r="P4" s="17" t="s">
        <v>83</v>
      </c>
      <c r="Q4" s="17" t="s">
        <v>271</v>
      </c>
      <c r="R4" s="17" t="s">
        <v>84</v>
      </c>
      <c r="S4" s="17" t="s">
        <v>272</v>
      </c>
      <c r="T4" s="17" t="s">
        <v>85</v>
      </c>
      <c r="U4" s="17" t="s">
        <v>73</v>
      </c>
      <c r="V4" s="17" t="s">
        <v>86</v>
      </c>
      <c r="W4" s="17" t="s">
        <v>74</v>
      </c>
      <c r="X4" s="17" t="s">
        <v>87</v>
      </c>
      <c r="Y4" s="16" t="s">
        <v>90</v>
      </c>
      <c r="Z4" s="16" t="s">
        <v>89</v>
      </c>
      <c r="AA4" s="61" t="s">
        <v>145</v>
      </c>
      <c r="AB4" s="61" t="s">
        <v>224</v>
      </c>
      <c r="AC4" s="145" t="s">
        <v>232</v>
      </c>
    </row>
    <row r="5" spans="1:30" s="18" customFormat="1" ht="11.5" x14ac:dyDescent="0.35">
      <c r="C5" s="108"/>
      <c r="D5" s="108"/>
      <c r="E5" s="35"/>
      <c r="F5" s="35"/>
      <c r="G5" s="35"/>
      <c r="H5" s="120">
        <f t="shared" ref="H5:H25" si="0">SUM(M5,O5,Q5,S5)</f>
        <v>0</v>
      </c>
      <c r="I5" s="139"/>
      <c r="J5" s="120"/>
      <c r="K5" s="127"/>
      <c r="L5" s="128">
        <f>DEPENSES_TOTALES[[#This Row],[Budget Amidex prévu]]</f>
        <v>0</v>
      </c>
      <c r="M5" s="35"/>
      <c r="N5" s="35"/>
      <c r="O5" s="35"/>
      <c r="P5" s="35"/>
      <c r="Q5" s="35"/>
      <c r="R5" s="50"/>
      <c r="S5" s="35"/>
      <c r="T5" s="35"/>
      <c r="U5" s="49"/>
      <c r="V5" s="50"/>
      <c r="W5" s="35"/>
      <c r="X5" s="35"/>
      <c r="Y5" s="30">
        <f>DEPENSES_TOTALES[[#This Row],[Prévisionnel AMIDEX 2027]]+DEPENSES_TOTALES[[#This Row],[Prévisionnel AMIDEX 2028]]+DEPENSES_TOTALES[[#This Row],[Prévisionnel AMIDEX 2029]]+DEPENSES_TOTALES[[#This Row],[Prévisionnel AMIDEX 2030]]</f>
        <v>0</v>
      </c>
      <c r="Z5" s="30"/>
      <c r="AA5" s="62"/>
      <c r="AB5" s="62"/>
      <c r="AC5" s="147"/>
    </row>
    <row r="6" spans="1:30" s="18" customFormat="1" ht="11.5" x14ac:dyDescent="0.35">
      <c r="C6" s="108"/>
      <c r="D6" s="108"/>
      <c r="E6" s="35"/>
      <c r="F6" s="35"/>
      <c r="G6" s="35"/>
      <c r="H6" s="120">
        <f t="shared" si="0"/>
        <v>0</v>
      </c>
      <c r="I6" s="140"/>
      <c r="J6" s="120"/>
      <c r="K6" s="127"/>
      <c r="L6" s="128">
        <f>DEPENSES_TOTALES[[#This Row],[Budget Amidex prévu]]</f>
        <v>0</v>
      </c>
      <c r="M6" s="35"/>
      <c r="N6" s="35"/>
      <c r="O6" s="35"/>
      <c r="P6" s="35"/>
      <c r="Q6" s="35"/>
      <c r="R6" s="35"/>
      <c r="S6" s="35"/>
      <c r="T6" s="35"/>
      <c r="U6" s="49"/>
      <c r="V6" s="50"/>
      <c r="W6" s="35"/>
      <c r="X6" s="35"/>
      <c r="Y6" s="30">
        <f>DEPENSES_TOTALES[[#This Row],[Prévisionnel AMIDEX 2027]]+DEPENSES_TOTALES[[#This Row],[Prévisionnel AMIDEX 2028]]+DEPENSES_TOTALES[[#This Row],[Prévisionnel AMIDEX 2029]]+DEPENSES_TOTALES[[#This Row],[Prévisionnel AMIDEX 2030]]</f>
        <v>0</v>
      </c>
      <c r="Z6" s="30"/>
      <c r="AA6" s="62"/>
      <c r="AB6" s="62"/>
      <c r="AC6" s="147"/>
      <c r="AD6" s="129"/>
    </row>
    <row r="7" spans="1:30" s="18" customFormat="1" ht="11.5" x14ac:dyDescent="0.35">
      <c r="C7" s="108"/>
      <c r="D7" s="108"/>
      <c r="E7" s="35"/>
      <c r="F7" s="35"/>
      <c r="G7" s="107"/>
      <c r="H7" s="120">
        <f t="shared" si="0"/>
        <v>0</v>
      </c>
      <c r="I7" s="140"/>
      <c r="J7" s="120"/>
      <c r="K7" s="127"/>
      <c r="L7" s="128">
        <f>DEPENSES_TOTALES[[#This Row],[Budget Amidex prévu]]</f>
        <v>0</v>
      </c>
      <c r="M7" s="35"/>
      <c r="N7" s="35"/>
      <c r="O7" s="35"/>
      <c r="P7" s="35"/>
      <c r="Q7" s="35"/>
      <c r="R7" s="35"/>
      <c r="S7" s="35"/>
      <c r="T7" s="35"/>
      <c r="U7" s="49"/>
      <c r="V7" s="50"/>
      <c r="W7" s="35"/>
      <c r="X7" s="35"/>
      <c r="Y7" s="30">
        <f>DEPENSES_TOTALES[[#This Row],[Prévisionnel AMIDEX 2027]]+DEPENSES_TOTALES[[#This Row],[Prévisionnel AMIDEX 2028]]+DEPENSES_TOTALES[[#This Row],[Prévisionnel AMIDEX 2029]]+DEPENSES_TOTALES[[#This Row],[Prévisionnel AMIDEX 2030]]</f>
        <v>0</v>
      </c>
      <c r="Z7" s="30"/>
      <c r="AA7" s="62"/>
      <c r="AB7" s="62"/>
      <c r="AC7" s="147"/>
      <c r="AD7" s="129"/>
    </row>
    <row r="8" spans="1:30" s="18" customFormat="1" ht="11.5" x14ac:dyDescent="0.35">
      <c r="C8" s="108"/>
      <c r="D8" s="108"/>
      <c r="E8" s="35"/>
      <c r="F8" s="35"/>
      <c r="G8" s="107"/>
      <c r="H8" s="120">
        <f t="shared" si="0"/>
        <v>0</v>
      </c>
      <c r="I8" s="140"/>
      <c r="J8" s="120"/>
      <c r="K8" s="127"/>
      <c r="L8" s="128">
        <f>DEPENSES_TOTALES[[#This Row],[Budget Amidex prévu]]</f>
        <v>0</v>
      </c>
      <c r="M8" s="35"/>
      <c r="N8" s="35"/>
      <c r="O8" s="35"/>
      <c r="P8" s="35"/>
      <c r="Q8" s="35"/>
      <c r="R8" s="35"/>
      <c r="S8" s="35"/>
      <c r="T8" s="35"/>
      <c r="U8" s="49"/>
      <c r="V8" s="50"/>
      <c r="W8" s="35"/>
      <c r="X8" s="35"/>
      <c r="Y8" s="30">
        <f>DEPENSES_TOTALES[[#This Row],[Prévisionnel AMIDEX 2027]]+DEPENSES_TOTALES[[#This Row],[Prévisionnel AMIDEX 2028]]+DEPENSES_TOTALES[[#This Row],[Prévisionnel AMIDEX 2029]]+DEPENSES_TOTALES[[#This Row],[Prévisionnel AMIDEX 2030]]</f>
        <v>0</v>
      </c>
      <c r="Z8" s="30"/>
      <c r="AA8" s="62"/>
      <c r="AB8" s="62"/>
      <c r="AC8" s="147"/>
      <c r="AD8" s="122"/>
    </row>
    <row r="9" spans="1:30" s="18" customFormat="1" ht="11.5" x14ac:dyDescent="0.35">
      <c r="C9" s="108"/>
      <c r="D9" s="108"/>
      <c r="E9" s="35"/>
      <c r="F9" s="35"/>
      <c r="G9" s="107"/>
      <c r="H9" s="120">
        <f t="shared" si="0"/>
        <v>0</v>
      </c>
      <c r="I9" s="140"/>
      <c r="J9" s="120"/>
      <c r="K9" s="127"/>
      <c r="L9" s="128">
        <f>DEPENSES_TOTALES[[#This Row],[Budget Amidex prévu]]</f>
        <v>0</v>
      </c>
      <c r="M9" s="35"/>
      <c r="N9" s="35"/>
      <c r="O9" s="35"/>
      <c r="P9" s="35"/>
      <c r="Q9" s="35"/>
      <c r="R9" s="35"/>
      <c r="S9" s="35"/>
      <c r="T9" s="35"/>
      <c r="U9" s="49"/>
      <c r="V9" s="50"/>
      <c r="W9" s="35"/>
      <c r="X9" s="35"/>
      <c r="Y9" s="30">
        <f>DEPENSES_TOTALES[[#This Row],[Prévisionnel AMIDEX 2027]]+DEPENSES_TOTALES[[#This Row],[Prévisionnel AMIDEX 2028]]+DEPENSES_TOTALES[[#This Row],[Prévisionnel AMIDEX 2029]]+DEPENSES_TOTALES[[#This Row],[Prévisionnel AMIDEX 2030]]</f>
        <v>0</v>
      </c>
      <c r="Z9" s="30"/>
      <c r="AA9" s="62"/>
      <c r="AB9" s="62"/>
      <c r="AC9" s="147"/>
      <c r="AD9" s="122"/>
    </row>
    <row r="10" spans="1:30" s="18" customFormat="1" ht="11.5" x14ac:dyDescent="0.35">
      <c r="C10" s="108"/>
      <c r="D10" s="108"/>
      <c r="E10" s="35"/>
      <c r="F10" s="35"/>
      <c r="G10" s="107"/>
      <c r="H10" s="120">
        <f t="shared" si="0"/>
        <v>0</v>
      </c>
      <c r="I10" s="140"/>
      <c r="J10" s="120"/>
      <c r="K10" s="127"/>
      <c r="L10" s="128">
        <f>DEPENSES_TOTALES[[#This Row],[Budget Amidex prévu]]</f>
        <v>0</v>
      </c>
      <c r="M10" s="35"/>
      <c r="N10" s="35"/>
      <c r="O10" s="35"/>
      <c r="P10" s="35"/>
      <c r="Q10" s="35"/>
      <c r="R10" s="35"/>
      <c r="S10" s="35"/>
      <c r="T10" s="35"/>
      <c r="U10" s="49"/>
      <c r="V10" s="50"/>
      <c r="W10" s="35"/>
      <c r="X10" s="35"/>
      <c r="Y10" s="30">
        <f>DEPENSES_TOTALES[[#This Row],[Prévisionnel AMIDEX 2027]]+DEPENSES_TOTALES[[#This Row],[Prévisionnel AMIDEX 2028]]+DEPENSES_TOTALES[[#This Row],[Prévisionnel AMIDEX 2029]]+DEPENSES_TOTALES[[#This Row],[Prévisionnel AMIDEX 2030]]</f>
        <v>0</v>
      </c>
      <c r="Z10" s="30"/>
      <c r="AA10" s="62"/>
      <c r="AB10" s="62"/>
      <c r="AC10" s="147"/>
      <c r="AD10" s="122"/>
    </row>
    <row r="11" spans="1:30" s="18" customFormat="1" ht="11.5" x14ac:dyDescent="0.35">
      <c r="C11" s="160"/>
      <c r="D11" s="161"/>
      <c r="E11" s="162"/>
      <c r="F11" s="163"/>
      <c r="G11" s="162"/>
      <c r="H11" s="164">
        <f t="shared" si="0"/>
        <v>0</v>
      </c>
      <c r="I11" s="165"/>
      <c r="J11" s="164"/>
      <c r="K11" s="166"/>
      <c r="L11" s="167">
        <f>DEPENSES_TOTALES[[#This Row],[Budget Amidex prévu]]</f>
        <v>0</v>
      </c>
      <c r="M11" s="35"/>
      <c r="N11" s="35"/>
      <c r="O11" s="35"/>
      <c r="P11" s="35"/>
      <c r="Q11" s="35"/>
      <c r="R11" s="35"/>
      <c r="S11" s="35"/>
      <c r="T11" s="163"/>
      <c r="U11" s="168"/>
      <c r="V11" s="169"/>
      <c r="W11" s="163"/>
      <c r="X11" s="163"/>
      <c r="Y11" s="170">
        <f>DEPENSES_TOTALES[[#This Row],[Prévisionnel AMIDEX 2027]]+DEPENSES_TOTALES[[#This Row],[Prévisionnel AMIDEX 2028]]+DEPENSES_TOTALES[[#This Row],[Prévisionnel AMIDEX 2029]]+DEPENSES_TOTALES[[#This Row],[Prévisionnel AMIDEX 2030]]</f>
        <v>0</v>
      </c>
      <c r="Z11" s="171"/>
      <c r="AA11" s="172"/>
      <c r="AB11" s="172"/>
      <c r="AC11" s="173"/>
      <c r="AD11" s="122"/>
    </row>
    <row r="12" spans="1:30" s="18" customFormat="1" ht="11.5" x14ac:dyDescent="0.35">
      <c r="C12" s="108"/>
      <c r="D12" s="108"/>
      <c r="E12" s="35"/>
      <c r="F12" s="35"/>
      <c r="G12" s="37"/>
      <c r="H12" s="120">
        <f t="shared" si="0"/>
        <v>0</v>
      </c>
      <c r="I12" s="152"/>
      <c r="J12" s="120"/>
      <c r="K12" s="127"/>
      <c r="L12" s="128">
        <f>DEPENSES_TOTALES[[#This Row],[Budget Amidex prévu]]</f>
        <v>0</v>
      </c>
      <c r="M12" s="35"/>
      <c r="N12" s="35"/>
      <c r="O12" s="35"/>
      <c r="P12" s="35"/>
      <c r="Q12" s="35"/>
      <c r="R12" s="35"/>
      <c r="S12" s="35"/>
      <c r="T12" s="35"/>
      <c r="U12" s="49"/>
      <c r="V12" s="50"/>
      <c r="W12" s="35"/>
      <c r="X12" s="35"/>
      <c r="Y12" s="30">
        <f>DEPENSES_TOTALES[[#This Row],[Prévisionnel AMIDEX 2027]]+DEPENSES_TOTALES[[#This Row],[Prévisionnel AMIDEX 2028]]+DEPENSES_TOTALES[[#This Row],[Prévisionnel AMIDEX 2029]]+DEPENSES_TOTALES[[#This Row],[Prévisionnel AMIDEX 2030]]</f>
        <v>0</v>
      </c>
      <c r="Z12" s="72"/>
      <c r="AA12" s="62"/>
      <c r="AB12" s="62"/>
      <c r="AC12" s="146"/>
      <c r="AD12" s="122"/>
    </row>
    <row r="13" spans="1:30" s="18" customFormat="1" ht="11.5" x14ac:dyDescent="0.35">
      <c r="C13" s="108"/>
      <c r="D13" s="108"/>
      <c r="E13" s="35"/>
      <c r="F13" s="35"/>
      <c r="G13" s="107"/>
      <c r="H13" s="120">
        <f t="shared" si="0"/>
        <v>0</v>
      </c>
      <c r="I13" s="158"/>
      <c r="J13" s="120"/>
      <c r="K13" s="159"/>
      <c r="L13" s="128">
        <f>DEPENSES_TOTALES[[#This Row],[Budget Amidex prévu]]</f>
        <v>0</v>
      </c>
      <c r="M13" s="35"/>
      <c r="N13" s="35"/>
      <c r="O13" s="35"/>
      <c r="P13" s="35"/>
      <c r="Q13" s="35"/>
      <c r="R13" s="35"/>
      <c r="S13" s="35"/>
      <c r="T13" s="35"/>
      <c r="U13" s="49"/>
      <c r="V13" s="50"/>
      <c r="W13" s="35"/>
      <c r="X13" s="35"/>
      <c r="Y13" s="30">
        <f>DEPENSES_TOTALES[[#This Row],[Prévisionnel AMIDEX 2027]]+DEPENSES_TOTALES[[#This Row],[Prévisionnel AMIDEX 2028]]+DEPENSES_TOTALES[[#This Row],[Prévisionnel AMIDEX 2029]]+DEPENSES_TOTALES[[#This Row],[Prévisionnel AMIDEX 2030]]</f>
        <v>0</v>
      </c>
      <c r="Z13" s="30"/>
      <c r="AA13" s="62"/>
      <c r="AB13" s="62"/>
      <c r="AC13" s="147"/>
      <c r="AD13" s="122"/>
    </row>
    <row r="14" spans="1:30" s="18" customFormat="1" ht="11.5" x14ac:dyDescent="0.35">
      <c r="C14" s="160"/>
      <c r="D14" s="161"/>
      <c r="E14" s="162"/>
      <c r="F14" s="163"/>
      <c r="G14" s="162"/>
      <c r="H14" s="164">
        <f t="shared" si="0"/>
        <v>0</v>
      </c>
      <c r="I14" s="165"/>
      <c r="J14" s="164"/>
      <c r="K14" s="166"/>
      <c r="L14" s="167">
        <f>DEPENSES_TOTALES[[#This Row],[Budget Amidex prévu]]</f>
        <v>0</v>
      </c>
      <c r="M14" s="35"/>
      <c r="N14" s="35"/>
      <c r="O14" s="35"/>
      <c r="P14" s="35"/>
      <c r="Q14" s="35"/>
      <c r="R14" s="35"/>
      <c r="S14" s="35"/>
      <c r="T14" s="163"/>
      <c r="U14" s="168"/>
      <c r="V14" s="169"/>
      <c r="W14" s="163"/>
      <c r="X14" s="163"/>
      <c r="Y14" s="170">
        <f>DEPENSES_TOTALES[[#This Row],[Prévisionnel AMIDEX 2027]]+DEPENSES_TOTALES[[#This Row],[Prévisionnel AMIDEX 2028]]+DEPENSES_TOTALES[[#This Row],[Prévisionnel AMIDEX 2029]]+DEPENSES_TOTALES[[#This Row],[Prévisionnel AMIDEX 2030]]</f>
        <v>0</v>
      </c>
      <c r="Z14" s="171"/>
      <c r="AA14" s="172"/>
      <c r="AB14" s="172"/>
      <c r="AC14" s="173"/>
      <c r="AD14" s="122"/>
    </row>
    <row r="15" spans="1:30" s="18" customFormat="1" ht="11.5" x14ac:dyDescent="0.35">
      <c r="C15" s="160"/>
      <c r="D15" s="161"/>
      <c r="E15" s="162"/>
      <c r="F15" s="163"/>
      <c r="G15" s="162"/>
      <c r="H15" s="164">
        <f t="shared" si="0"/>
        <v>0</v>
      </c>
      <c r="I15" s="165"/>
      <c r="J15" s="164"/>
      <c r="K15" s="166"/>
      <c r="L15" s="167">
        <f>DEPENSES_TOTALES[[#This Row],[Budget Amidex prévu]]</f>
        <v>0</v>
      </c>
      <c r="M15" s="35"/>
      <c r="N15" s="35"/>
      <c r="O15" s="35"/>
      <c r="P15" s="35"/>
      <c r="Q15" s="35"/>
      <c r="R15" s="35"/>
      <c r="S15" s="35"/>
      <c r="T15" s="163"/>
      <c r="U15" s="168"/>
      <c r="V15" s="169"/>
      <c r="W15" s="163"/>
      <c r="X15" s="163"/>
      <c r="Y15" s="170">
        <f>DEPENSES_TOTALES[[#This Row],[Prévisionnel AMIDEX 2027]]+DEPENSES_TOTALES[[#This Row],[Prévisionnel AMIDEX 2028]]+DEPENSES_TOTALES[[#This Row],[Prévisionnel AMIDEX 2029]]+DEPENSES_TOTALES[[#This Row],[Prévisionnel AMIDEX 2030]]</f>
        <v>0</v>
      </c>
      <c r="Z15" s="171"/>
      <c r="AA15" s="172"/>
      <c r="AB15" s="172"/>
      <c r="AC15" s="173"/>
      <c r="AD15" s="122"/>
    </row>
    <row r="16" spans="1:30" s="18" customFormat="1" ht="11.5" x14ac:dyDescent="0.35">
      <c r="C16" s="160"/>
      <c r="D16" s="161"/>
      <c r="E16" s="162"/>
      <c r="F16" s="163"/>
      <c r="G16" s="162"/>
      <c r="H16" s="164">
        <f t="shared" si="0"/>
        <v>0</v>
      </c>
      <c r="I16" s="165"/>
      <c r="J16" s="164"/>
      <c r="K16" s="166"/>
      <c r="L16" s="167">
        <f>DEPENSES_TOTALES[[#This Row],[Budget Amidex prévu]]</f>
        <v>0</v>
      </c>
      <c r="M16" s="35"/>
      <c r="N16" s="35"/>
      <c r="O16" s="35"/>
      <c r="P16" s="35"/>
      <c r="Q16" s="35"/>
      <c r="R16" s="35"/>
      <c r="S16" s="35"/>
      <c r="T16" s="163"/>
      <c r="U16" s="168"/>
      <c r="V16" s="169"/>
      <c r="W16" s="163"/>
      <c r="X16" s="163"/>
      <c r="Y16" s="170">
        <f>DEPENSES_TOTALES[[#This Row],[Prévisionnel AMIDEX 2027]]+DEPENSES_TOTALES[[#This Row],[Prévisionnel AMIDEX 2028]]+DEPENSES_TOTALES[[#This Row],[Prévisionnel AMIDEX 2029]]+DEPENSES_TOTALES[[#This Row],[Prévisionnel AMIDEX 2030]]</f>
        <v>0</v>
      </c>
      <c r="Z16" s="171"/>
      <c r="AA16" s="172"/>
      <c r="AB16" s="172"/>
      <c r="AC16" s="173"/>
      <c r="AD16" s="122"/>
    </row>
    <row r="17" spans="3:30" s="18" customFormat="1" ht="11.5" x14ac:dyDescent="0.35">
      <c r="C17" s="160"/>
      <c r="D17" s="161"/>
      <c r="E17" s="162"/>
      <c r="F17" s="163"/>
      <c r="G17" s="162"/>
      <c r="H17" s="164">
        <f t="shared" si="0"/>
        <v>0</v>
      </c>
      <c r="I17" s="165"/>
      <c r="J17" s="164"/>
      <c r="K17" s="166"/>
      <c r="L17" s="167">
        <f>DEPENSES_TOTALES[[#This Row],[Budget Amidex prévu]]</f>
        <v>0</v>
      </c>
      <c r="M17" s="35"/>
      <c r="N17" s="35"/>
      <c r="O17" s="35"/>
      <c r="P17" s="35"/>
      <c r="Q17" s="35"/>
      <c r="R17" s="35"/>
      <c r="S17" s="35"/>
      <c r="T17" s="163"/>
      <c r="U17" s="168"/>
      <c r="V17" s="169"/>
      <c r="W17" s="163"/>
      <c r="X17" s="163"/>
      <c r="Y17" s="170">
        <f>DEPENSES_TOTALES[[#This Row],[Prévisionnel AMIDEX 2027]]+DEPENSES_TOTALES[[#This Row],[Prévisionnel AMIDEX 2028]]+DEPENSES_TOTALES[[#This Row],[Prévisionnel AMIDEX 2029]]+DEPENSES_TOTALES[[#This Row],[Prévisionnel AMIDEX 2030]]</f>
        <v>0</v>
      </c>
      <c r="Z17" s="171"/>
      <c r="AA17" s="172"/>
      <c r="AB17" s="172"/>
      <c r="AC17" s="173"/>
      <c r="AD17" s="122"/>
    </row>
    <row r="18" spans="3:30" s="18" customFormat="1" ht="11.5" x14ac:dyDescent="0.35">
      <c r="C18" s="108"/>
      <c r="D18" s="108"/>
      <c r="E18" s="35"/>
      <c r="F18" s="35"/>
      <c r="G18" s="37"/>
      <c r="H18" s="120">
        <f t="shared" si="0"/>
        <v>0</v>
      </c>
      <c r="I18" s="152"/>
      <c r="J18" s="120"/>
      <c r="K18" s="127"/>
      <c r="L18" s="128">
        <f>DEPENSES_TOTALES[[#This Row],[Budget Amidex prévu]]</f>
        <v>0</v>
      </c>
      <c r="M18" s="35"/>
      <c r="N18" s="35"/>
      <c r="O18" s="35"/>
      <c r="P18" s="35"/>
      <c r="Q18" s="35"/>
      <c r="R18" s="35"/>
      <c r="S18" s="35"/>
      <c r="T18" s="35"/>
      <c r="U18" s="49"/>
      <c r="V18" s="50"/>
      <c r="W18" s="35"/>
      <c r="X18" s="35"/>
      <c r="Y18" s="30">
        <f>DEPENSES_TOTALES[[#This Row],[Prévisionnel AMIDEX 2027]]+DEPENSES_TOTALES[[#This Row],[Prévisionnel AMIDEX 2028]]+DEPENSES_TOTALES[[#This Row],[Prévisionnel AMIDEX 2029]]+DEPENSES_TOTALES[[#This Row],[Prévisionnel AMIDEX 2030]]</f>
        <v>0</v>
      </c>
      <c r="Z18" s="72"/>
      <c r="AA18" s="62"/>
      <c r="AB18" s="62"/>
      <c r="AC18" s="146"/>
      <c r="AD18" s="122"/>
    </row>
    <row r="19" spans="3:30" s="18" customFormat="1" ht="11.5" x14ac:dyDescent="0.35">
      <c r="C19" s="160"/>
      <c r="D19" s="161"/>
      <c r="E19" s="162"/>
      <c r="F19" s="163"/>
      <c r="G19" s="162"/>
      <c r="H19" s="164">
        <f t="shared" si="0"/>
        <v>0</v>
      </c>
      <c r="I19" s="165"/>
      <c r="J19" s="164"/>
      <c r="K19" s="166"/>
      <c r="L19" s="167">
        <f>DEPENSES_TOTALES[[#This Row],[Budget Amidex prévu]]</f>
        <v>0</v>
      </c>
      <c r="M19" s="35"/>
      <c r="N19" s="35"/>
      <c r="O19" s="35"/>
      <c r="P19" s="35"/>
      <c r="Q19" s="35"/>
      <c r="R19" s="35"/>
      <c r="S19" s="35"/>
      <c r="T19" s="163"/>
      <c r="U19" s="168"/>
      <c r="V19" s="169"/>
      <c r="W19" s="163"/>
      <c r="X19" s="163"/>
      <c r="Y19" s="170">
        <f>DEPENSES_TOTALES[[#This Row],[Prévisionnel AMIDEX 2027]]+DEPENSES_TOTALES[[#This Row],[Prévisionnel AMIDEX 2028]]+DEPENSES_TOTALES[[#This Row],[Prévisionnel AMIDEX 2029]]+DEPENSES_TOTALES[[#This Row],[Prévisionnel AMIDEX 2030]]</f>
        <v>0</v>
      </c>
      <c r="Z19" s="171"/>
      <c r="AA19" s="172"/>
      <c r="AB19" s="172"/>
      <c r="AC19" s="173"/>
      <c r="AD19" s="122"/>
    </row>
    <row r="20" spans="3:30" s="18" customFormat="1" ht="11.5" x14ac:dyDescent="0.35">
      <c r="C20" s="160"/>
      <c r="D20" s="161"/>
      <c r="E20" s="162"/>
      <c r="F20" s="163"/>
      <c r="G20" s="162"/>
      <c r="H20" s="164">
        <f t="shared" si="0"/>
        <v>0</v>
      </c>
      <c r="I20" s="165"/>
      <c r="J20" s="164"/>
      <c r="K20" s="166"/>
      <c r="L20" s="167">
        <f>DEPENSES_TOTALES[[#This Row],[Budget Amidex prévu]]</f>
        <v>0</v>
      </c>
      <c r="M20" s="35"/>
      <c r="N20" s="35"/>
      <c r="O20" s="35"/>
      <c r="P20" s="35"/>
      <c r="Q20" s="35"/>
      <c r="R20" s="35"/>
      <c r="S20" s="35"/>
      <c r="T20" s="163"/>
      <c r="U20" s="168"/>
      <c r="V20" s="169"/>
      <c r="W20" s="163"/>
      <c r="X20" s="163"/>
      <c r="Y20" s="170">
        <f>DEPENSES_TOTALES[[#This Row],[Prévisionnel AMIDEX 2027]]+DEPENSES_TOTALES[[#This Row],[Prévisionnel AMIDEX 2028]]+DEPENSES_TOTALES[[#This Row],[Prévisionnel AMIDEX 2029]]+DEPENSES_TOTALES[[#This Row],[Prévisionnel AMIDEX 2030]]</f>
        <v>0</v>
      </c>
      <c r="Z20" s="171"/>
      <c r="AA20" s="172"/>
      <c r="AB20" s="172"/>
      <c r="AC20" s="173"/>
      <c r="AD20" s="122"/>
    </row>
    <row r="21" spans="3:30" s="18" customFormat="1" ht="11.5" x14ac:dyDescent="0.35">
      <c r="C21" s="108"/>
      <c r="D21" s="108"/>
      <c r="E21" s="35"/>
      <c r="F21" s="35"/>
      <c r="G21" s="37"/>
      <c r="H21" s="120">
        <f t="shared" si="0"/>
        <v>0</v>
      </c>
      <c r="I21" s="152"/>
      <c r="J21" s="120"/>
      <c r="K21" s="127"/>
      <c r="L21" s="128">
        <f>DEPENSES_TOTALES[[#This Row],[Budget Amidex prévu]]</f>
        <v>0</v>
      </c>
      <c r="M21" s="35"/>
      <c r="N21" s="35"/>
      <c r="O21" s="35"/>
      <c r="P21" s="35"/>
      <c r="Q21" s="35"/>
      <c r="R21" s="35"/>
      <c r="S21" s="35"/>
      <c r="T21" s="35"/>
      <c r="U21" s="49"/>
      <c r="V21" s="50"/>
      <c r="W21" s="35"/>
      <c r="X21" s="35"/>
      <c r="Y21" s="30">
        <f>DEPENSES_TOTALES[[#This Row],[Prévisionnel AMIDEX 2027]]+DEPENSES_TOTALES[[#This Row],[Prévisionnel AMIDEX 2028]]+DEPENSES_TOTALES[[#This Row],[Prévisionnel AMIDEX 2029]]+DEPENSES_TOTALES[[#This Row],[Prévisionnel AMIDEX 2030]]</f>
        <v>0</v>
      </c>
      <c r="Z21" s="72"/>
      <c r="AA21" s="62"/>
      <c r="AB21" s="62"/>
      <c r="AC21" s="146"/>
      <c r="AD21" s="122"/>
    </row>
    <row r="22" spans="3:30" s="18" customFormat="1" ht="11.5" x14ac:dyDescent="0.35">
      <c r="C22" s="108"/>
      <c r="D22" s="108"/>
      <c r="E22" s="35"/>
      <c r="F22" s="35"/>
      <c r="G22" s="107"/>
      <c r="H22" s="120">
        <f t="shared" si="0"/>
        <v>0</v>
      </c>
      <c r="I22" s="140"/>
      <c r="J22" s="120"/>
      <c r="K22" s="127"/>
      <c r="L22" s="128">
        <f>DEPENSES_TOTALES[[#This Row],[Budget Amidex prévu]]</f>
        <v>0</v>
      </c>
      <c r="M22" s="35"/>
      <c r="N22" s="35"/>
      <c r="O22" s="35"/>
      <c r="P22" s="35"/>
      <c r="Q22" s="35"/>
      <c r="R22" s="35"/>
      <c r="S22" s="35"/>
      <c r="T22" s="35"/>
      <c r="U22" s="49"/>
      <c r="V22" s="50"/>
      <c r="W22" s="35"/>
      <c r="X22" s="35"/>
      <c r="Y22" s="30">
        <f>DEPENSES_TOTALES[[#This Row],[Prévisionnel AMIDEX 2027]]+DEPENSES_TOTALES[[#This Row],[Prévisionnel AMIDEX 2028]]+DEPENSES_TOTALES[[#This Row],[Prévisionnel AMIDEX 2029]]+DEPENSES_TOTALES[[#This Row],[Prévisionnel AMIDEX 2030]]</f>
        <v>0</v>
      </c>
      <c r="Z22" s="30"/>
      <c r="AA22" s="62"/>
      <c r="AB22" s="62"/>
      <c r="AC22" s="147"/>
      <c r="AD22" s="122"/>
    </row>
    <row r="23" spans="3:30" s="18" customFormat="1" ht="11.5" x14ac:dyDescent="0.35">
      <c r="C23" s="108"/>
      <c r="D23" s="108"/>
      <c r="E23" s="35"/>
      <c r="F23" s="35"/>
      <c r="G23" s="37"/>
      <c r="H23" s="120">
        <f t="shared" si="0"/>
        <v>0</v>
      </c>
      <c r="I23" s="152"/>
      <c r="J23" s="120"/>
      <c r="K23" s="127"/>
      <c r="L23" s="128">
        <f>DEPENSES_TOTALES[[#This Row],[Budget Amidex prévu]]</f>
        <v>0</v>
      </c>
      <c r="M23" s="35"/>
      <c r="N23" s="35"/>
      <c r="O23" s="35"/>
      <c r="P23" s="35"/>
      <c r="Q23" s="35"/>
      <c r="R23" s="35"/>
      <c r="S23" s="35"/>
      <c r="T23" s="35"/>
      <c r="U23" s="49"/>
      <c r="V23" s="50"/>
      <c r="W23" s="35"/>
      <c r="X23" s="35"/>
      <c r="Y23" s="30">
        <f>DEPENSES_TOTALES[[#This Row],[Prévisionnel AMIDEX 2027]]+DEPENSES_TOTALES[[#This Row],[Prévisionnel AMIDEX 2028]]+DEPENSES_TOTALES[[#This Row],[Prévisionnel AMIDEX 2029]]+DEPENSES_TOTALES[[#This Row],[Prévisionnel AMIDEX 2030]]</f>
        <v>0</v>
      </c>
      <c r="Z23" s="72"/>
      <c r="AA23" s="62"/>
      <c r="AB23" s="62"/>
      <c r="AC23" s="146"/>
      <c r="AD23" s="122"/>
    </row>
    <row r="24" spans="3:30" s="18" customFormat="1" ht="11.5" x14ac:dyDescent="0.35">
      <c r="C24" s="108"/>
      <c r="D24" s="108"/>
      <c r="E24" s="35"/>
      <c r="F24" s="35"/>
      <c r="G24" s="107"/>
      <c r="H24" s="120">
        <f t="shared" si="0"/>
        <v>0</v>
      </c>
      <c r="I24" s="140"/>
      <c r="J24" s="120"/>
      <c r="K24" s="127"/>
      <c r="L24" s="128">
        <f>DEPENSES_TOTALES[[#This Row],[Budget Amidex prévu]]</f>
        <v>0</v>
      </c>
      <c r="M24" s="35"/>
      <c r="N24" s="35"/>
      <c r="O24" s="35"/>
      <c r="P24" s="35"/>
      <c r="Q24" s="35"/>
      <c r="R24" s="35"/>
      <c r="S24" s="35"/>
      <c r="T24" s="35"/>
      <c r="U24" s="49"/>
      <c r="V24" s="50"/>
      <c r="W24" s="35"/>
      <c r="X24" s="35"/>
      <c r="Y24" s="30">
        <f>DEPENSES_TOTALES[[#This Row],[Prévisionnel AMIDEX 2027]]+DEPENSES_TOTALES[[#This Row],[Prévisionnel AMIDEX 2028]]+DEPENSES_TOTALES[[#This Row],[Prévisionnel AMIDEX 2029]]+DEPENSES_TOTALES[[#This Row],[Prévisionnel AMIDEX 2030]]</f>
        <v>0</v>
      </c>
      <c r="Z24" s="30"/>
      <c r="AA24" s="62"/>
      <c r="AB24" s="62"/>
      <c r="AC24" s="146"/>
    </row>
    <row r="25" spans="3:30" s="18" customFormat="1" ht="12" thickBot="1" x14ac:dyDescent="0.4">
      <c r="C25" s="108"/>
      <c r="D25" s="108"/>
      <c r="E25" s="35"/>
      <c r="F25" s="35"/>
      <c r="G25" s="107"/>
      <c r="H25" s="120">
        <f t="shared" si="0"/>
        <v>0</v>
      </c>
      <c r="I25" s="140"/>
      <c r="J25" s="120"/>
      <c r="K25" s="127"/>
      <c r="L25" s="128">
        <f>DEPENSES_TOTALES[[#This Row],[Budget Amidex prévu]]</f>
        <v>0</v>
      </c>
      <c r="M25" s="35"/>
      <c r="N25" s="35"/>
      <c r="O25" s="35"/>
      <c r="P25" s="35"/>
      <c r="Q25" s="35"/>
      <c r="R25" s="35"/>
      <c r="S25" s="35"/>
      <c r="T25" s="35"/>
      <c r="U25" s="49"/>
      <c r="V25" s="50"/>
      <c r="W25" s="35"/>
      <c r="X25" s="35"/>
      <c r="Y25" s="30">
        <f>DEPENSES_TOTALES[[#This Row],[Prévisionnel AMIDEX 2027]]+DEPENSES_TOTALES[[#This Row],[Prévisionnel AMIDEX 2028]]+DEPENSES_TOTALES[[#This Row],[Prévisionnel AMIDEX 2029]]+DEPENSES_TOTALES[[#This Row],[Prévisionnel AMIDEX 2030]]</f>
        <v>0</v>
      </c>
      <c r="Z25" s="30"/>
      <c r="AA25" s="62"/>
      <c r="AB25" s="62"/>
      <c r="AC25" s="147"/>
    </row>
    <row r="26" spans="3:30" s="18" customFormat="1" ht="12" collapsed="1" thickBot="1" x14ac:dyDescent="0.4">
      <c r="C26" s="44" t="s">
        <v>172</v>
      </c>
      <c r="D26" s="109"/>
      <c r="E26" s="45"/>
      <c r="F26" s="46"/>
      <c r="G26" s="114">
        <f>SUBTOTAL(109,DEPENSES_TOTALES[Ce poste fait objet de convention de versement ou de FIS])</f>
        <v>0</v>
      </c>
      <c r="H26" s="121">
        <f>SUBTOTAL(109,DEPENSES_TOTALES[Budget Amidex prévu])</f>
        <v>0</v>
      </c>
      <c r="I26" s="121">
        <f>SUBTOTAL(109,DEPENSES_TOTALES[Budget Partenaires prévu sur l''eOTP du projet])</f>
        <v>0</v>
      </c>
      <c r="J26" s="121">
        <f>SUBTOTAL(109,DEPENSES_TOTALES[Budget Partenaires hors ligne Amidex])</f>
        <v>0</v>
      </c>
      <c r="K26" s="114">
        <f>SUBTOTAL(109,DEPENSES_TOTALES[Budget Total Prévu sur ligne Amidex])</f>
        <v>0</v>
      </c>
      <c r="L26" s="141">
        <f>SUBTOTAL(109,DEPENSES_TOTALES[Budget Total du Projet])</f>
        <v>0</v>
      </c>
      <c r="M26" s="114">
        <f>SUBTOTAL(109,DEPENSES_TOTALES[Prévisionnel AMIDEX 2027])</f>
        <v>0</v>
      </c>
      <c r="N26" s="114">
        <f>SUBTOTAL(109,DEPENSES_TOTALES[Exécuté
2027])</f>
        <v>0</v>
      </c>
      <c r="O26" s="114">
        <f>SUBTOTAL(109,DEPENSES_TOTALES[Prévisionnel AMIDEX 2028])</f>
        <v>0</v>
      </c>
      <c r="P26" s="114">
        <f>SUBTOTAL(109,DEPENSES_TOTALES[Exécuté
2028])</f>
        <v>0</v>
      </c>
      <c r="Q26" s="114">
        <f>SUBTOTAL(109,DEPENSES_TOTALES[Prévisionnel AMIDEX 2029])</f>
        <v>0</v>
      </c>
      <c r="R26" s="114" t="e">
        <f>SUBTOTAL(109,#REF!)</f>
        <v>#REF!</v>
      </c>
      <c r="S26" s="114">
        <f>SUBTOTAL(109,DEPENSES_TOTALES[Prévisionnel AMIDEX 2029])</f>
        <v>0</v>
      </c>
      <c r="T26" s="114" t="e">
        <f>SUBTOTAL(109,#REF!)</f>
        <v>#REF!</v>
      </c>
      <c r="U26" s="114" t="e">
        <f>SUBTOTAL(109,#REF!)</f>
        <v>#REF!</v>
      </c>
      <c r="V26" s="114" t="e">
        <f>SUBTOTAL(109,#REF!)</f>
        <v>#REF!</v>
      </c>
      <c r="W26" s="114" t="e">
        <f>SUBTOTAL(109,#REF!)</f>
        <v>#REF!</v>
      </c>
      <c r="X26" s="114" t="e">
        <f>SUBTOTAL(109,#REF!)</f>
        <v>#REF!</v>
      </c>
      <c r="Y26" s="114">
        <f>SUBTOTAL(109,DEPENSES_TOTALES[Prévisionnel
Total])</f>
        <v>0</v>
      </c>
      <c r="Z26" s="114" t="e">
        <f>SUBTOTAL(109,#REF!)</f>
        <v>#REF!</v>
      </c>
      <c r="AA26" s="115"/>
      <c r="AB26" s="115">
        <f>SUBTOTAL(103,DEPENSES_TOTALES[synthèse])</f>
        <v>0</v>
      </c>
      <c r="AC26" s="109"/>
    </row>
    <row r="27" spans="3:30" s="18" customFormat="1" x14ac:dyDescent="0.35">
      <c r="H27" s="151"/>
      <c r="I27" s="156"/>
      <c r="J27" s="151"/>
      <c r="L27" s="6"/>
      <c r="AC27" s="69"/>
    </row>
    <row r="31" spans="3:30" x14ac:dyDescent="0.35">
      <c r="E31" s="119"/>
      <c r="H31" s="157"/>
    </row>
    <row r="36" spans="5:5" x14ac:dyDescent="0.35">
      <c r="E36" s="119"/>
    </row>
    <row r="37" spans="5:5" x14ac:dyDescent="0.35">
      <c r="E37" s="119"/>
    </row>
  </sheetData>
  <phoneticPr fontId="3" type="noConversion"/>
  <dataValidations count="1">
    <dataValidation type="list" allowBlank="1" showInputMessage="1" showErrorMessage="1" promptTitle="Menu déroulant : catégorie" prompt="En cas de difficulé à choisir la catégorie pour une dépense, merci de choisir &quot;Autres dépenses&quot; et donner plus de précisions dans la colonne à droite." sqref="D5:D25" xr:uid="{00000000-0002-0000-0100-000000000000}">
      <formula1>INDIRECT($C5)</formula1>
    </dataValidation>
  </dataValidations>
  <pageMargins left="0.7" right="0.7" top="0.75" bottom="0.75" header="0.3" footer="0.3"/>
  <pageSetup scale="33" orientation="portrait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32B208EB-EE52-4B93-A809-52C75116DC76}">
          <x14:formula1>
            <xm:f>Listes!$A$28:$A$29</xm:f>
          </x14:formula1>
          <xm:sqref>F5:G25</xm:sqref>
        </x14:dataValidation>
        <x14:dataValidation type="list" allowBlank="1" showInputMessage="1" showErrorMessage="1" xr:uid="{F08DDE01-FE82-417B-8586-1A61F1FD97A7}">
          <x14:formula1>
            <xm:f>Listes!$F$5:$F$7</xm:f>
          </x14:formula1>
          <xm:sqref>C5:C25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-0.249977111117893"/>
  </sheetPr>
  <dimension ref="A1:S49"/>
  <sheetViews>
    <sheetView tabSelected="1" zoomScale="110" zoomScaleNormal="110" workbookViewId="0">
      <selection activeCell="H10" sqref="H10"/>
    </sheetView>
  </sheetViews>
  <sheetFormatPr baseColWidth="10" defaultRowHeight="27.75" customHeight="1" x14ac:dyDescent="0.35"/>
  <cols>
    <col min="1" max="1" width="33" customWidth="1"/>
    <col min="2" max="2" width="13.81640625" customWidth="1"/>
    <col min="3" max="3" width="16.453125" hidden="1" customWidth="1"/>
    <col min="4" max="4" width="13.81640625" customWidth="1"/>
    <col min="5" max="5" width="0" hidden="1" customWidth="1"/>
    <col min="10" max="12" width="10.81640625" hidden="1" customWidth="1"/>
    <col min="14" max="14" width="32.453125" customWidth="1"/>
    <col min="15" max="15" width="23.7265625" customWidth="1"/>
    <col min="16" max="19" width="13" customWidth="1"/>
  </cols>
  <sheetData>
    <row r="1" spans="1:19" ht="27.75" customHeight="1" x14ac:dyDescent="0.35">
      <c r="A1" s="188" t="s">
        <v>227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189"/>
      <c r="N1" s="188" t="s">
        <v>228</v>
      </c>
      <c r="O1" s="189"/>
      <c r="P1" s="189"/>
      <c r="Q1" s="189"/>
      <c r="R1" s="189"/>
      <c r="S1" s="189"/>
    </row>
    <row r="3" spans="1:19" ht="27.75" customHeight="1" thickBot="1" x14ac:dyDescent="0.55000000000000004">
      <c r="F3" s="190" t="s">
        <v>273</v>
      </c>
      <c r="G3" s="190"/>
      <c r="H3" s="190"/>
      <c r="I3" s="190"/>
      <c r="N3" s="136" t="s">
        <v>0</v>
      </c>
      <c r="O3" s="110"/>
      <c r="P3" s="110"/>
      <c r="Q3" s="110"/>
      <c r="R3" s="110"/>
      <c r="S3" s="110"/>
    </row>
    <row r="4" spans="1:19" ht="39" customHeight="1" thickBot="1" x14ac:dyDescent="0.4">
      <c r="A4" s="109" t="s">
        <v>223</v>
      </c>
      <c r="B4" s="109" t="s">
        <v>198</v>
      </c>
      <c r="C4" s="109" t="s">
        <v>275</v>
      </c>
      <c r="D4" s="149" t="s">
        <v>274</v>
      </c>
      <c r="E4" s="109" t="s">
        <v>178</v>
      </c>
      <c r="F4" s="109" t="s">
        <v>180</v>
      </c>
      <c r="G4" s="109" t="s">
        <v>181</v>
      </c>
      <c r="H4" s="109" t="s">
        <v>182</v>
      </c>
      <c r="I4" s="109" t="s">
        <v>183</v>
      </c>
      <c r="J4" s="124" t="s">
        <v>276</v>
      </c>
      <c r="K4" s="123" t="s">
        <v>184</v>
      </c>
      <c r="L4" s="123" t="s">
        <v>185</v>
      </c>
      <c r="N4" s="174" t="s">
        <v>29</v>
      </c>
      <c r="O4" s="175" t="s">
        <v>198</v>
      </c>
      <c r="P4" s="176" t="s">
        <v>180</v>
      </c>
      <c r="Q4" s="176" t="s">
        <v>181</v>
      </c>
      <c r="R4" s="176" t="s">
        <v>182</v>
      </c>
      <c r="S4" s="177" t="s">
        <v>183</v>
      </c>
    </row>
    <row r="5" spans="1:19" ht="30.75" customHeight="1" x14ac:dyDescent="0.35">
      <c r="A5" s="108" t="s">
        <v>0</v>
      </c>
      <c r="B5" s="150">
        <f>SUMIF(DEPENSES_TOTALES[Masse], SyntheseConvention[[#This Row],[Budget]],DEPENSES_TOTALES[Budget Amidex prévu])</f>
        <v>0</v>
      </c>
      <c r="C5" s="150">
        <f>SUMIF(DEPENSES_TOTALES[Masse], SyntheseConvention[[#This Row],[Budget]],DEPENSES_TOTALES[Budget Partenaires hors ligne Amidex])</f>
        <v>0</v>
      </c>
      <c r="D5" s="154">
        <f>SyntheseConvention[[#This Row],[Budget Amidex prévu]]+SyntheseConvention[[#This Row],[Budget HORS ligne Amidex]]</f>
        <v>0</v>
      </c>
      <c r="E5" s="130" t="e">
        <f>SUMIFS(#REF!,DEPENSES_TOTALES[synthèse],SyntheseConvention[[#This Row],[Budget]])</f>
        <v>#REF!</v>
      </c>
      <c r="F5" s="155">
        <f>P22</f>
        <v>0</v>
      </c>
      <c r="G5" s="155">
        <f>Q22</f>
        <v>0</v>
      </c>
      <c r="H5" s="155">
        <f>R22</f>
        <v>0</v>
      </c>
      <c r="I5" s="155">
        <f>S22</f>
        <v>0</v>
      </c>
      <c r="J5" s="126">
        <f>SUMIFS(DEPENSES_TOTALES[Prévisionnel AMIDEX 2030],DEPENSES_TOTALES[synthèse],SyntheseConvention[[#This Row],[Budget]])</f>
        <v>0</v>
      </c>
      <c r="K5" s="126">
        <f>SUMIFS(DEPENSES_TOTALES[Prévisionnel 2031],DEPENSES_TOTALES[synthèse],SyntheseConvention[[#This Row],[Budget]])</f>
        <v>0</v>
      </c>
      <c r="L5" s="126">
        <f>SUMIFS(DEPENSES_TOTALES[Prévisionnel 2032],DEPENSES_TOTALES[synthèse],SyntheseConvention[[#This Row],[Budget]])</f>
        <v>0</v>
      </c>
      <c r="N5" s="178" t="str" cm="1">
        <f t="array" ref="N5">IFERROR(_xlfn._xlws.SORT(_xlfn.UNIQUE(_xlfn._xlws.FILTER(DEPENSES_TOTALES[Catégorie de dépenses FR],(DEPENSES_TOTALES[Masse]=SYNTHESE!N3)*(DEPENSES_TOTALES[Catégorie de dépenses FR]&lt;&gt;"")))),"")</f>
        <v/>
      </c>
      <c r="O5" s="179">
        <f>SUM(P5:S5)</f>
        <v>0</v>
      </c>
      <c r="P5" s="135" t="str">
        <f>IF(N5="","",SUMIF(DEPENSES_TOTALES[Catégorie de dépenses FR],N5,DEPENSES_TOTALES[Prévisionnel AMIDEX 2027]))</f>
        <v/>
      </c>
      <c r="Q5" s="135" t="str">
        <f>IF(N5="","",SUMIF(DEPENSES_TOTALES[Catégorie de dépenses FR],N5,DEPENSES_TOTALES[Prévisionnel AMIDEX 2028]))</f>
        <v/>
      </c>
      <c r="R5" s="135" t="str">
        <f>IF(N5="","",SUMIF(DEPENSES_TOTALES[Catégorie de dépenses FR],N5,DEPENSES_TOTALES[Prévisionnel AMIDEX 2029]))</f>
        <v/>
      </c>
      <c r="S5" s="135" t="str">
        <f>IF(N5="","",SUMIF(DEPENSES_TOTALES[Catégorie de dépenses FR],N5,DEPENSES_TOTALES[Prévisionnel AMIDEX 2030]))</f>
        <v/>
      </c>
    </row>
    <row r="6" spans="1:19" ht="30.75" customHeight="1" x14ac:dyDescent="0.35">
      <c r="A6" s="108" t="s">
        <v>162</v>
      </c>
      <c r="B6" s="150">
        <f>SUMIF(DEPENSES_TOTALES[Masse], SyntheseConvention[[#This Row],[Budget]],DEPENSES_TOTALES[Budget Amidex prévu])</f>
        <v>0</v>
      </c>
      <c r="C6" s="150">
        <f>SUMIF(DEPENSES_TOTALES[Masse], SyntheseConvention[[#This Row],[Budget]],DEPENSES_TOTALES[Budget Partenaires hors ligne Amidex])</f>
        <v>0</v>
      </c>
      <c r="D6" s="154">
        <f>SyntheseConvention[[#This Row],[Budget Amidex prévu]]+SyntheseConvention[[#This Row],[Budget HORS ligne Amidex]]</f>
        <v>0</v>
      </c>
      <c r="E6" s="130" t="e">
        <f>SUMIFS(#REF!,DEPENSES_TOTALES[synthèse],SyntheseConvention[[#This Row],[Budget]])</f>
        <v>#REF!</v>
      </c>
      <c r="F6" s="155">
        <f>P33</f>
        <v>0</v>
      </c>
      <c r="G6" s="155">
        <f>Q33</f>
        <v>0</v>
      </c>
      <c r="H6" s="155">
        <f>R33</f>
        <v>0</v>
      </c>
      <c r="I6" s="155">
        <f>S33</f>
        <v>0</v>
      </c>
      <c r="J6" s="126">
        <f>SUMIFS(DEPENSES_TOTALES[Prévisionnel AMIDEX 2030],DEPENSES_TOTALES[synthèse],SyntheseConvention[[#This Row],[Budget]])</f>
        <v>0</v>
      </c>
      <c r="K6" s="126">
        <f>SUMIFS(DEPENSES_TOTALES[Prévisionnel 2031],DEPENSES_TOTALES[synthèse],SyntheseConvention[[#This Row],[Budget]])</f>
        <v>0</v>
      </c>
      <c r="L6" s="126">
        <f>SUMIFS(DEPENSES_TOTALES[Prévisionnel 2032],DEPENSES_TOTALES[synthèse],SyntheseConvention[[#This Row],[Budget]])</f>
        <v>0</v>
      </c>
      <c r="N6" s="180"/>
      <c r="O6" s="137">
        <f t="shared" ref="O6:O21" si="0">SUM(P6:S6)</f>
        <v>0</v>
      </c>
      <c r="P6" s="135" t="str">
        <f>IF(N6="","",SUMIF(DEPENSES_TOTALES[Catégorie de dépenses FR],N6,DEPENSES_TOTALES[Prévisionnel AMIDEX 2027]))</f>
        <v/>
      </c>
      <c r="Q6" s="135" t="str">
        <f>IF(N6="","",SUMIF(DEPENSES_TOTALES[Catégorie de dépenses FR],N6,DEPENSES_TOTALES[Prévisionnel AMIDEX 2028]))</f>
        <v/>
      </c>
      <c r="R6" s="135" t="str">
        <f>IF(N6="","",SUMIF(DEPENSES_TOTALES[Catégorie de dépenses FR],N6,DEPENSES_TOTALES[Prévisionnel AMIDEX 2029]))</f>
        <v/>
      </c>
      <c r="S6" s="135" t="str">
        <f>IF(N6="","",SUMIF(DEPENSES_TOTALES[Catégorie de dépenses FR],N6,DEPENSES_TOTALES[Prévisionnel AMIDEX 2030]))</f>
        <v/>
      </c>
    </row>
    <row r="7" spans="1:19" ht="30.75" customHeight="1" thickBot="1" x14ac:dyDescent="0.4">
      <c r="A7" s="108" t="s">
        <v>218</v>
      </c>
      <c r="B7" s="150">
        <f>SUMIF(DEPENSES_TOTALES[Masse], SyntheseConvention[[#This Row],[Budget]],DEPENSES_TOTALES[Budget Amidex prévu])</f>
        <v>0</v>
      </c>
      <c r="C7" s="150">
        <f>SUMIF(DEPENSES_TOTALES[Masse], SyntheseConvention[[#This Row],[Budget]],DEPENSES_TOTALES[Budget Partenaires hors ligne Amidex])</f>
        <v>0</v>
      </c>
      <c r="D7" s="154">
        <f>SyntheseConvention[[#This Row],[Budget Amidex prévu]]+SyntheseConvention[[#This Row],[Budget HORS ligne Amidex]]</f>
        <v>0</v>
      </c>
      <c r="E7" s="130" t="e">
        <f>SUMIFS(#REF!,DEPENSES_TOTALES[synthèse],SyntheseConvention[[#This Row],[Budget]])</f>
        <v>#REF!</v>
      </c>
      <c r="F7" s="155">
        <f>P49</f>
        <v>0</v>
      </c>
      <c r="G7" s="155">
        <f>Q49</f>
        <v>0</v>
      </c>
      <c r="H7" s="155">
        <f>R49</f>
        <v>0</v>
      </c>
      <c r="I7" s="155">
        <f>S49</f>
        <v>0</v>
      </c>
      <c r="J7" s="126">
        <f>SUMIFS(DEPENSES_TOTALES[Prévisionnel AMIDEX 2030],DEPENSES_TOTALES[synthèse],SyntheseConvention[[#This Row],[Budget]])</f>
        <v>0</v>
      </c>
      <c r="K7" s="126">
        <f>SUMIFS(DEPENSES_TOTALES[Prévisionnel 2031],DEPENSES_TOTALES[synthèse],SyntheseConvention[[#This Row],[Budget]])</f>
        <v>0</v>
      </c>
      <c r="L7" s="126">
        <f>SUMIFS(DEPENSES_TOTALES[Prévisionnel 2032],DEPENSES_TOTALES[synthèse],SyntheseConvention[[#This Row],[Budget]])</f>
        <v>0</v>
      </c>
      <c r="N7" s="180"/>
      <c r="O7" s="137">
        <f t="shared" si="0"/>
        <v>0</v>
      </c>
      <c r="P7" s="135" t="str">
        <f>IF(N7="","",SUMIF(DEPENSES_TOTALES[Catégorie de dépenses FR],N7,DEPENSES_TOTALES[Prévisionnel AMIDEX 2027]))</f>
        <v/>
      </c>
      <c r="Q7" s="135" t="str">
        <f>IF(N7="","",SUMIF(DEPENSES_TOTALES[Catégorie de dépenses FR],N7,DEPENSES_TOTALES[Prévisionnel AMIDEX 2028]))</f>
        <v/>
      </c>
      <c r="R7" s="135" t="str">
        <f>IF(N7="","",SUMIF(DEPENSES_TOTALES[Catégorie de dépenses FR],N7,DEPENSES_TOTALES[Prévisionnel AMIDEX 2029]))</f>
        <v/>
      </c>
      <c r="S7" s="135" t="str">
        <f>IF(N7="","",SUMIF(DEPENSES_TOTALES[Catégorie de dépenses FR],N7,DEPENSES_TOTALES[Prévisionnel AMIDEX 2030]))</f>
        <v/>
      </c>
    </row>
    <row r="8" spans="1:19" ht="30.75" customHeight="1" thickBot="1" x14ac:dyDescent="0.4">
      <c r="A8" s="109" t="s">
        <v>172</v>
      </c>
      <c r="B8" s="131">
        <f>SUBTOTAL(109,SyntheseConvention[Budget Amidex prévu])</f>
        <v>0</v>
      </c>
      <c r="C8" s="131">
        <f>SUBTOTAL(109,SyntheseConvention[Budget HORS ligne Amidex])</f>
        <v>0</v>
      </c>
      <c r="D8" s="131">
        <f>SUBTOTAL(109,SyntheseConvention[[TOTAL ]])</f>
        <v>0</v>
      </c>
      <c r="E8" s="131" t="e">
        <f>SUBTOTAL(109,SyntheseConvention[2025])</f>
        <v>#REF!</v>
      </c>
      <c r="F8" s="131">
        <f>SUBTOTAL(109,SyntheseConvention[2027])</f>
        <v>0</v>
      </c>
      <c r="G8" s="131">
        <f>SUBTOTAL(109,SyntheseConvention[2028])</f>
        <v>0</v>
      </c>
      <c r="H8" s="131">
        <f>SUBTOTAL(109,SyntheseConvention[2029])</f>
        <v>0</v>
      </c>
      <c r="I8" s="131">
        <f>SUBTOTAL(109,SyntheseConvention[2030])</f>
        <v>0</v>
      </c>
      <c r="J8" s="125">
        <f>SUBTOTAL(109,SyntheseConvention[20302])</f>
        <v>0</v>
      </c>
      <c r="K8" s="125">
        <f>SUBTOTAL(109,SyntheseConvention[2031])</f>
        <v>0</v>
      </c>
      <c r="L8" s="125">
        <f>SUBTOTAL(109,SyntheseConvention[2032])</f>
        <v>0</v>
      </c>
      <c r="N8" s="180"/>
      <c r="O8" s="137">
        <f t="shared" si="0"/>
        <v>0</v>
      </c>
      <c r="P8" s="135" t="str">
        <f>IF(N8="","",SUMIF(DEPENSES_TOTALES[Catégorie de dépenses FR],N8,DEPENSES_TOTALES[Prévisionnel AMIDEX 2027]))</f>
        <v/>
      </c>
      <c r="Q8" s="135" t="str">
        <f>IF(N8="","",SUMIF(DEPENSES_TOTALES[Catégorie de dépenses FR],N8,DEPENSES_TOTALES[Prévisionnel AMIDEX 2028]))</f>
        <v/>
      </c>
      <c r="R8" s="135" t="str">
        <f>IF(N8="","",SUMIF(DEPENSES_TOTALES[Catégorie de dépenses FR],N8,DEPENSES_TOTALES[Prévisionnel AMIDEX 2029]))</f>
        <v/>
      </c>
      <c r="S8" s="135" t="str">
        <f>IF(N8="","",SUMIF(DEPENSES_TOTALES[Catégorie de dépenses FR],N8,DEPENSES_TOTALES[Prévisionnel AMIDEX 2030]))</f>
        <v/>
      </c>
    </row>
    <row r="9" spans="1:19" ht="30.65" customHeight="1" x14ac:dyDescent="0.35">
      <c r="H9" s="153"/>
      <c r="I9" s="153"/>
      <c r="N9" s="180"/>
      <c r="O9" s="179">
        <f>SUM(P9:S9)</f>
        <v>0</v>
      </c>
      <c r="P9" s="135" t="str">
        <f>IF(N9="","",SUMIF(DEPENSES_TOTALES[Catégorie de dépenses FR],N9,DEPENSES_TOTALES[Prévisionnel AMIDEX 2027]))</f>
        <v/>
      </c>
      <c r="Q9" s="135" t="str">
        <f>IF(N9="","",SUMIF(DEPENSES_TOTALES[Catégorie de dépenses FR],N9,DEPENSES_TOTALES[Prévisionnel AMIDEX 2028]))</f>
        <v/>
      </c>
      <c r="R9" s="135" t="str">
        <f>IF(N9="","",SUMIF(DEPENSES_TOTALES[Catégorie de dépenses FR],N9,DEPENSES_TOTALES[Prévisionnel AMIDEX 2029]))</f>
        <v/>
      </c>
      <c r="S9" s="135" t="str">
        <f>IF(N9="","",SUMIF(DEPENSES_TOTALES[Catégorie de dépenses FR],N9,DEPENSES_TOTALES[Prévisionnel AMIDEX 2030]))</f>
        <v/>
      </c>
    </row>
    <row r="10" spans="1:19" ht="30.75" customHeight="1" x14ac:dyDescent="0.35">
      <c r="A10" s="111" t="s">
        <v>226</v>
      </c>
      <c r="B10" s="111"/>
      <c r="C10" s="111"/>
      <c r="D10" s="111"/>
      <c r="E10" s="111"/>
      <c r="F10" s="148">
        <f>SyntheseConvention[[#Totals],[Budget Amidex prévu]]</f>
        <v>0</v>
      </c>
      <c r="H10" s="153"/>
      <c r="I10" s="153"/>
      <c r="N10" s="180"/>
      <c r="O10" s="137">
        <f t="shared" si="0"/>
        <v>0</v>
      </c>
      <c r="P10" s="135" t="str">
        <f>IF(N10="","",SUMIF(DEPENSES_TOTALES[Catégorie de dépenses FR],N10,DEPENSES_TOTALES[Prévisionnel AMIDEX 2027]))</f>
        <v/>
      </c>
      <c r="Q10" s="135" t="str">
        <f>IF(N10="","",SUMIF(DEPENSES_TOTALES[Catégorie de dépenses FR],N10,DEPENSES_TOTALES[Prévisionnel AMIDEX 2028]))</f>
        <v/>
      </c>
      <c r="R10" s="135" t="str">
        <f>IF(N10="","",SUMIF(DEPENSES_TOTALES[Catégorie de dépenses FR],N10,DEPENSES_TOTALES[Prévisionnel AMIDEX 2029]))</f>
        <v/>
      </c>
      <c r="S10" s="135" t="str">
        <f>IF(N10="","",SUMIF(DEPENSES_TOTALES[Catégorie de dépenses FR],N10,DEPENSES_TOTALES[Prévisionnel AMIDEX 2030]))</f>
        <v/>
      </c>
    </row>
    <row r="11" spans="1:19" ht="30.75" customHeight="1" x14ac:dyDescent="0.35">
      <c r="A11" s="111" t="s">
        <v>225</v>
      </c>
      <c r="B11" s="111"/>
      <c r="C11" s="111"/>
      <c r="D11" s="111"/>
      <c r="E11" s="111"/>
      <c r="F11" s="148">
        <f>SyntheseConvention[[#Totals],[Budget HORS ligne Amidex]]</f>
        <v>0</v>
      </c>
      <c r="N11" s="180"/>
      <c r="O11" s="137">
        <f t="shared" si="0"/>
        <v>0</v>
      </c>
      <c r="P11" s="135" t="str">
        <f>IF(N11="","",SUMIF(DEPENSES_TOTALES[Catégorie de dépenses FR],N11,DEPENSES_TOTALES[Prévisionnel AMIDEX 2027]))</f>
        <v/>
      </c>
      <c r="Q11" s="135" t="str">
        <f>IF(N11="","",SUMIF(DEPENSES_TOTALES[Catégorie de dépenses FR],N11,DEPENSES_TOTALES[Prévisionnel AMIDEX 2028]))</f>
        <v/>
      </c>
      <c r="R11" s="135" t="str">
        <f>IF(N11="","",SUMIF(DEPENSES_TOTALES[Catégorie de dépenses FR],N11,DEPENSES_TOTALES[Prévisionnel AMIDEX 2029]))</f>
        <v/>
      </c>
      <c r="S11" s="135" t="str">
        <f>IF(N11="","",SUMIF(DEPENSES_TOTALES[Catégorie de dépenses FR],N11,DEPENSES_TOTALES[Prévisionnel AMIDEX 2030]))</f>
        <v/>
      </c>
    </row>
    <row r="12" spans="1:19" ht="30.75" customHeight="1" x14ac:dyDescent="0.35">
      <c r="H12" s="153"/>
      <c r="I12" s="153"/>
      <c r="N12" s="180"/>
      <c r="O12" s="137">
        <f t="shared" si="0"/>
        <v>0</v>
      </c>
      <c r="P12" s="135" t="str">
        <f>IF(N12="","",SUMIF(DEPENSES_TOTALES[Catégorie de dépenses FR],N12,DEPENSES_TOTALES[Prévisionnel AMIDEX 2027]))</f>
        <v/>
      </c>
      <c r="Q12" s="135" t="str">
        <f>IF(N12="","",SUMIF(DEPENSES_TOTALES[Catégorie de dépenses FR],N12,DEPENSES_TOTALES[Prévisionnel AMIDEX 2028]))</f>
        <v/>
      </c>
      <c r="R12" s="135" t="str">
        <f>IF(N12="","",SUMIF(DEPENSES_TOTALES[Catégorie de dépenses FR],N12,DEPENSES_TOTALES[Prévisionnel AMIDEX 2029]))</f>
        <v/>
      </c>
      <c r="S12" s="135" t="str">
        <f>IF(N12="","",SUMIF(DEPENSES_TOTALES[Catégorie de dépenses FR],N12,DEPENSES_TOTALES[Prévisionnel AMIDEX 2030]))</f>
        <v/>
      </c>
    </row>
    <row r="13" spans="1:19" ht="30.75" customHeight="1" x14ac:dyDescent="0.35">
      <c r="H13" s="153"/>
      <c r="I13" s="153"/>
      <c r="N13" s="180"/>
      <c r="O13" s="137">
        <f t="shared" si="0"/>
        <v>0</v>
      </c>
      <c r="P13" s="135" t="str">
        <f>IF(N13="","",SUMIF(DEPENSES_TOTALES[Catégorie de dépenses FR],N13,DEPENSES_TOTALES[Prévisionnel AMIDEX 2027]))</f>
        <v/>
      </c>
      <c r="Q13" s="135" t="str">
        <f>IF(N13="","",SUMIF(DEPENSES_TOTALES[Catégorie de dépenses FR],N13,DEPENSES_TOTALES[Prévisionnel AMIDEX 2028]))</f>
        <v/>
      </c>
      <c r="R13" s="135" t="str">
        <f>IF(N13="","",SUMIF(DEPENSES_TOTALES[Catégorie de dépenses FR],N13,DEPENSES_TOTALES[Prévisionnel AMIDEX 2029]))</f>
        <v/>
      </c>
      <c r="S13" s="135" t="str">
        <f>IF(N13="","",SUMIF(DEPENSES_TOTALES[Catégorie de dépenses FR],N13,DEPENSES_TOTALES[Prévisionnel AMIDEX 2030]))</f>
        <v/>
      </c>
    </row>
    <row r="14" spans="1:19" ht="30.75" customHeight="1" x14ac:dyDescent="0.35">
      <c r="A14" s="112"/>
      <c r="F14" s="113"/>
      <c r="N14" s="180"/>
      <c r="O14" s="137">
        <f t="shared" si="0"/>
        <v>0</v>
      </c>
      <c r="P14" s="135" t="str">
        <f>IF(N14="","",SUMIF(DEPENSES_TOTALES[Catégorie de dépenses FR],N14,DEPENSES_TOTALES[Prévisionnel AMIDEX 2027]))</f>
        <v/>
      </c>
      <c r="Q14" s="135" t="str">
        <f>IF(N14="","",SUMIF(DEPENSES_TOTALES[Catégorie de dépenses FR],N14,DEPENSES_TOTALES[Prévisionnel AMIDEX 2028]))</f>
        <v/>
      </c>
      <c r="R14" s="135" t="str">
        <f>IF(N14="","",SUMIF(DEPENSES_TOTALES[Catégorie de dépenses FR],N14,DEPENSES_TOTALES[Prévisionnel AMIDEX 2029]))</f>
        <v/>
      </c>
      <c r="S14" s="135" t="str">
        <f>IF(N14="","",SUMIF(DEPENSES_TOTALES[Catégorie de dépenses FR],N14,DEPENSES_TOTALES[Prévisionnel AMIDEX 2030]))</f>
        <v/>
      </c>
    </row>
    <row r="15" spans="1:19" ht="30.65" customHeight="1" x14ac:dyDescent="0.35">
      <c r="H15" s="153"/>
      <c r="I15" s="153"/>
      <c r="N15" s="180"/>
      <c r="O15" s="137">
        <f t="shared" si="0"/>
        <v>0</v>
      </c>
      <c r="P15" s="135" t="str">
        <f>IF(N15="","",SUMIF(DEPENSES_TOTALES[Catégorie de dépenses FR],N15,DEPENSES_TOTALES[Prévisionnel AMIDEX 2027]))</f>
        <v/>
      </c>
      <c r="Q15" s="135" t="str">
        <f>IF(N15="","",SUMIF(DEPENSES_TOTALES[Catégorie de dépenses FR],N15,DEPENSES_TOTALES[Prévisionnel AMIDEX 2028]))</f>
        <v/>
      </c>
      <c r="R15" s="135" t="str">
        <f>IF(N15="","",SUMIF(DEPENSES_TOTALES[Catégorie de dépenses FR],N15,DEPENSES_TOTALES[Prévisionnel AMIDEX 2029]))</f>
        <v/>
      </c>
      <c r="S15" s="135" t="str">
        <f>IF(N15="","",SUMIF(DEPENSES_TOTALES[Catégorie de dépenses FR],N15,DEPENSES_TOTALES[Prévisionnel AMIDEX 2030]))</f>
        <v/>
      </c>
    </row>
    <row r="16" spans="1:19" ht="30.75" customHeight="1" x14ac:dyDescent="0.35">
      <c r="H16" s="153"/>
      <c r="I16" s="153"/>
      <c r="N16" s="180"/>
      <c r="O16" s="137">
        <f t="shared" si="0"/>
        <v>0</v>
      </c>
      <c r="P16" s="135" t="str">
        <f>IF(N16="","",SUMIF(DEPENSES_TOTALES[Catégorie de dépenses FR],N16,DEPENSES_TOTALES[Prévisionnel AMIDEX 2027]))</f>
        <v/>
      </c>
      <c r="Q16" s="135" t="str">
        <f>IF(N16="","",SUMIF(DEPENSES_TOTALES[Catégorie de dépenses FR],N16,DEPENSES_TOTALES[Prévisionnel AMIDEX 2028]))</f>
        <v/>
      </c>
      <c r="R16" s="135" t="str">
        <f>IF(N16="","",SUMIF(DEPENSES_TOTALES[Catégorie de dépenses FR],N16,DEPENSES_TOTALES[Prévisionnel AMIDEX 2029]))</f>
        <v/>
      </c>
      <c r="S16" s="135" t="str">
        <f>IF(N16="","",SUMIF(DEPENSES_TOTALES[Catégorie de dépenses FR],N16,DEPENSES_TOTALES[Prévisionnel AMIDEX 2030]))</f>
        <v/>
      </c>
    </row>
    <row r="17" spans="1:19" ht="30.75" customHeight="1" x14ac:dyDescent="0.35">
      <c r="A17" s="112"/>
      <c r="F17" s="113"/>
      <c r="N17" s="180"/>
      <c r="O17" s="137">
        <f t="shared" si="0"/>
        <v>0</v>
      </c>
      <c r="P17" s="135" t="str">
        <f>IF(N17="","",SUMIF(DEPENSES_TOTALES[Catégorie de dépenses FR],N17,DEPENSES_TOTALES[Prévisionnel AMIDEX 2027]))</f>
        <v/>
      </c>
      <c r="Q17" s="135" t="str">
        <f>IF(N17="","",SUMIF(DEPENSES_TOTALES[Catégorie de dépenses FR],N17,DEPENSES_TOTALES[Prévisionnel AMIDEX 2028]))</f>
        <v/>
      </c>
      <c r="R17" s="135" t="str">
        <f>IF(N17="","",SUMIF(DEPENSES_TOTALES[Catégorie de dépenses FR],N17,DEPENSES_TOTALES[Prévisionnel AMIDEX 2029]))</f>
        <v/>
      </c>
      <c r="S17" s="135" t="str">
        <f>IF(N17="","",SUMIF(DEPENSES_TOTALES[Catégorie de dépenses FR],N17,DEPENSES_TOTALES[Prévisionnel AMIDEX 2030]))</f>
        <v/>
      </c>
    </row>
    <row r="18" spans="1:19" ht="30.75" customHeight="1" x14ac:dyDescent="0.35">
      <c r="H18" s="153"/>
      <c r="I18" s="153"/>
      <c r="N18" s="180"/>
      <c r="O18" s="137">
        <f t="shared" si="0"/>
        <v>0</v>
      </c>
      <c r="P18" s="135" t="str">
        <f>IF(N18="","",SUMIF(DEPENSES_TOTALES[Catégorie de dépenses FR],N18,DEPENSES_TOTALES[Prévisionnel AMIDEX 2027]))</f>
        <v/>
      </c>
      <c r="Q18" s="135" t="str">
        <f>IF(N18="","",SUMIF(DEPENSES_TOTALES[Catégorie de dépenses FR],N18,DEPENSES_TOTALES[Prévisionnel AMIDEX 2028]))</f>
        <v/>
      </c>
      <c r="R18" s="135" t="str">
        <f>IF(N18="","",SUMIF(DEPENSES_TOTALES[Catégorie de dépenses FR],N18,DEPENSES_TOTALES[Prévisionnel AMIDEX 2029]))</f>
        <v/>
      </c>
      <c r="S18" s="135" t="str">
        <f>IF(N18="","",SUMIF(DEPENSES_TOTALES[Catégorie de dépenses FR],N18,DEPENSES_TOTALES[Prévisionnel AMIDEX 2030]))</f>
        <v/>
      </c>
    </row>
    <row r="19" spans="1:19" ht="30.75" customHeight="1" x14ac:dyDescent="0.35">
      <c r="H19" s="153"/>
      <c r="I19" s="153"/>
      <c r="N19" s="180"/>
      <c r="O19" s="137">
        <f t="shared" si="0"/>
        <v>0</v>
      </c>
      <c r="P19" s="135" t="str">
        <f>IF(N19="","",SUMIF(DEPENSES_TOTALES[Catégorie de dépenses FR],N19,DEPENSES_TOTALES[Prévisionnel AMIDEX 2027]))</f>
        <v/>
      </c>
      <c r="Q19" s="135" t="str">
        <f>IF(N19="","",SUMIF(DEPENSES_TOTALES[Catégorie de dépenses FR],N19,DEPENSES_TOTALES[Prévisionnel AMIDEX 2028]))</f>
        <v/>
      </c>
      <c r="R19" s="135" t="str">
        <f>IF(N19="","",SUMIF(DEPENSES_TOTALES[Catégorie de dépenses FR],N19,DEPENSES_TOTALES[Prévisionnel AMIDEX 2029]))</f>
        <v/>
      </c>
      <c r="S19" s="135" t="str">
        <f>IF(N19="","",SUMIF(DEPENSES_TOTALES[Catégorie de dépenses FR],N19,DEPENSES_TOTALES[Prévisionnel AMIDEX 2030]))</f>
        <v/>
      </c>
    </row>
    <row r="20" spans="1:19" ht="30.75" customHeight="1" x14ac:dyDescent="0.35">
      <c r="A20" s="112"/>
      <c r="F20" s="113"/>
      <c r="N20" s="180"/>
      <c r="O20" s="137">
        <f t="shared" si="0"/>
        <v>0</v>
      </c>
      <c r="P20" s="135" t="str">
        <f>IF(N20="","",SUMIF(DEPENSES_TOTALES[Catégorie de dépenses FR],N20,DEPENSES_TOTALES[Prévisionnel AMIDEX 2027]))</f>
        <v/>
      </c>
      <c r="Q20" s="135" t="str">
        <f>IF(N20="","",SUMIF(DEPENSES_TOTALES[Catégorie de dépenses FR],N20,DEPENSES_TOTALES[Prévisionnel AMIDEX 2028]))</f>
        <v/>
      </c>
      <c r="R20" s="135" t="str">
        <f>IF(N20="","",SUMIF(DEPENSES_TOTALES[Catégorie de dépenses FR],N20,DEPENSES_TOTALES[Prévisionnel AMIDEX 2029]))</f>
        <v/>
      </c>
      <c r="S20" s="135" t="str">
        <f>IF(N20="","",SUMIF(DEPENSES_TOTALES[Catégorie de dépenses FR],N20,DEPENSES_TOTALES[Prévisionnel AMIDEX 2030]))</f>
        <v/>
      </c>
    </row>
    <row r="21" spans="1:19" ht="30.75" customHeight="1" thickBot="1" x14ac:dyDescent="0.4">
      <c r="N21" s="180"/>
      <c r="O21" s="137">
        <f t="shared" si="0"/>
        <v>0</v>
      </c>
      <c r="P21" s="135" t="str">
        <f>IF(N21="","",SUMIF(DEPENSES_TOTALES[Catégorie de dépenses FR],N21,DEPENSES_TOTALES[Prévisionnel AMIDEX 2027]))</f>
        <v/>
      </c>
      <c r="Q21" s="135" t="str">
        <f>IF(N21="","",SUMIF(DEPENSES_TOTALES[Catégorie de dépenses FR],N21,DEPENSES_TOTALES[Prévisionnel AMIDEX 2028]))</f>
        <v/>
      </c>
      <c r="R21" s="135" t="str">
        <f>IF(N21="","",SUMIF(DEPENSES_TOTALES[Catégorie de dépenses FR],N21,DEPENSES_TOTALES[Prévisionnel AMIDEX 2029]))</f>
        <v/>
      </c>
      <c r="S21" s="135" t="str">
        <f>IF(N21="","",SUMIF(DEPENSES_TOTALES[Catégorie de dépenses FR],N21,DEPENSES_TOTALES[Prévisionnel AMIDEX 2030]))</f>
        <v/>
      </c>
    </row>
    <row r="22" spans="1:19" ht="30.75" customHeight="1" thickBot="1" x14ac:dyDescent="0.4">
      <c r="N22" s="44"/>
      <c r="O22" s="181">
        <f>SUM(O5:O21)</f>
        <v>0</v>
      </c>
      <c r="P22" s="181">
        <f>SUM(P5:P21)</f>
        <v>0</v>
      </c>
      <c r="Q22" s="181">
        <f t="shared" ref="Q22:R22" si="1">SUM(Q5:Q21)</f>
        <v>0</v>
      </c>
      <c r="R22" s="181">
        <f t="shared" si="1"/>
        <v>0</v>
      </c>
      <c r="S22" s="132">
        <f>SUM(S5:S21)</f>
        <v>0</v>
      </c>
    </row>
    <row r="23" spans="1:19" ht="30.75" customHeight="1" x14ac:dyDescent="0.35"/>
    <row r="24" spans="1:19" ht="30.75" customHeight="1" thickBot="1" x14ac:dyDescent="0.55000000000000004">
      <c r="N24" s="136" t="s">
        <v>162</v>
      </c>
      <c r="O24" s="110"/>
      <c r="P24" s="110"/>
      <c r="Q24" s="110"/>
      <c r="R24" s="110"/>
      <c r="S24" s="110"/>
    </row>
    <row r="25" spans="1:19" ht="30.75" customHeight="1" thickBot="1" x14ac:dyDescent="0.4">
      <c r="N25" s="174" t="s">
        <v>29</v>
      </c>
      <c r="O25" s="175" t="s">
        <v>198</v>
      </c>
      <c r="P25" s="182" t="s">
        <v>180</v>
      </c>
      <c r="Q25" s="182" t="s">
        <v>181</v>
      </c>
      <c r="R25" s="182" t="s">
        <v>182</v>
      </c>
      <c r="S25" s="182" t="s">
        <v>183</v>
      </c>
    </row>
    <row r="26" spans="1:19" ht="30.75" customHeight="1" x14ac:dyDescent="0.35">
      <c r="N26" s="183" t="str" cm="1">
        <f t="array" ref="N26">IFERROR(_xlfn._xlws.SORT(_xlfn.UNIQUE(_xlfn._xlws.FILTER(DEPENSES_TOTALES[Catégorie de dépenses FR],(DEPENSES_TOTALES[Masse]=SYNTHESE!N24)*(DEPENSES_TOTALES[Catégorie de dépenses FR]&lt;&gt;"")))),"")</f>
        <v/>
      </c>
      <c r="O26" s="137">
        <f>SUM(P26:S26)</f>
        <v>0</v>
      </c>
      <c r="P26" s="135" t="str">
        <f>IF(N26="","",SUMIF(DEPENSES_TOTALES[Catégorie de dépenses FR],N26,DEPENSES_TOTALES[Prévisionnel AMIDEX 2027]))</f>
        <v/>
      </c>
      <c r="Q26" s="135" t="str">
        <f>IF(N26="","",SUMIF(DEPENSES_TOTALES[Catégorie de dépenses FR],N26,DEPENSES_TOTALES[Prévisionnel AMIDEX 2028]))</f>
        <v/>
      </c>
      <c r="R26" s="135" t="str">
        <f>IF(N26="","",SUMIF(DEPENSES_TOTALES[Catégorie de dépenses FR],N26,DEPENSES_TOTALES[Prévisionnel AMIDEX 2029]))</f>
        <v/>
      </c>
      <c r="S26" s="135" t="str">
        <f>IF(N26="","",SUMIF(DEPENSES_TOTALES[Catégorie de dépenses FR],N26,DEPENSES_TOTALES[Prévisionnel AMIDEX 2030]))</f>
        <v/>
      </c>
    </row>
    <row r="27" spans="1:19" ht="27.65" customHeight="1" x14ac:dyDescent="0.35">
      <c r="N27" s="33"/>
      <c r="O27" s="137">
        <f t="shared" ref="O27:O32" si="2">SUM(P27:S27)</f>
        <v>0</v>
      </c>
      <c r="P27" s="135" t="str">
        <f>IF(N27="","",SUMIF(DEPENSES_TOTALES[Catégorie de dépenses FR],N27,DEPENSES_TOTALES[Prévisionnel AMIDEX 2027]))</f>
        <v/>
      </c>
      <c r="Q27" s="135" t="str">
        <f>IF(N27="","",SUMIF(DEPENSES_TOTALES[Catégorie de dépenses FR],N27,DEPENSES_TOTALES[Prévisionnel AMIDEX 2028]))</f>
        <v/>
      </c>
      <c r="R27" s="135" t="str">
        <f>IF(N27="","",SUMIF(DEPENSES_TOTALES[Catégorie de dépenses FR],N27,DEPENSES_TOTALES[Prévisionnel AMIDEX 2029]))</f>
        <v/>
      </c>
      <c r="S27" s="135" t="str">
        <f>IF(N27="","",SUMIF(DEPENSES_TOTALES[Catégorie de dépenses FR],N27,DEPENSES_TOTALES[Prévisionnel AMIDEX 2030]))</f>
        <v/>
      </c>
    </row>
    <row r="28" spans="1:19" ht="30.75" customHeight="1" x14ac:dyDescent="0.35">
      <c r="N28" s="33"/>
      <c r="O28" s="137">
        <f t="shared" si="2"/>
        <v>0</v>
      </c>
      <c r="P28" s="135" t="str">
        <f>IF(N28="","",SUMIF(DEPENSES_TOTALES[Catégorie de dépenses FR],N28,DEPENSES_TOTALES[Prévisionnel AMIDEX 2027]))</f>
        <v/>
      </c>
      <c r="Q28" s="135" t="str">
        <f>IF(N28="","",SUMIF(DEPENSES_TOTALES[Catégorie de dépenses FR],N28,DEPENSES_TOTALES[Prévisionnel AMIDEX 2028]))</f>
        <v/>
      </c>
      <c r="R28" s="135" t="str">
        <f>IF(N28="","",SUMIF(DEPENSES_TOTALES[Catégorie de dépenses FR],N28,DEPENSES_TOTALES[Prévisionnel AMIDEX 2029]))</f>
        <v/>
      </c>
      <c r="S28" s="135" t="str">
        <f>IF(N28="","",SUMIF(DEPENSES_TOTALES[Catégorie de dépenses FR],N28,DEPENSES_TOTALES[Prévisionnel AMIDEX 2030]))</f>
        <v/>
      </c>
    </row>
    <row r="29" spans="1:19" ht="30.75" customHeight="1" x14ac:dyDescent="0.35">
      <c r="N29" s="33"/>
      <c r="O29" s="137">
        <f t="shared" si="2"/>
        <v>0</v>
      </c>
      <c r="P29" s="135" t="str">
        <f>IF(N29="","",SUMIF(DEPENSES_TOTALES[Catégorie de dépenses FR],N29,DEPENSES_TOTALES[Prévisionnel AMIDEX 2027]))</f>
        <v/>
      </c>
      <c r="Q29" s="135" t="str">
        <f>IF(N29="","",SUMIF(DEPENSES_TOTALES[Catégorie de dépenses FR],N29,DEPENSES_TOTALES[Prévisionnel AMIDEX 2028]))</f>
        <v/>
      </c>
      <c r="R29" s="135" t="str">
        <f>IF(N29="","",SUMIF(DEPENSES_TOTALES[Catégorie de dépenses FR],N29,DEPENSES_TOTALES[Prévisionnel AMIDEX 2029]))</f>
        <v/>
      </c>
      <c r="S29" s="135" t="str">
        <f>IF(N29="","",SUMIF(DEPENSES_TOTALES[Catégorie de dépenses FR],N29,DEPENSES_TOTALES[Prévisionnel AMIDEX 2030]))</f>
        <v/>
      </c>
    </row>
    <row r="30" spans="1:19" ht="30.75" customHeight="1" x14ac:dyDescent="0.35">
      <c r="N30" s="33"/>
      <c r="O30" s="137">
        <f t="shared" si="2"/>
        <v>0</v>
      </c>
      <c r="P30" s="135" t="str">
        <f>IF(N30="","",SUMIF(DEPENSES_TOTALES[Catégorie de dépenses FR],N30,DEPENSES_TOTALES[Prévisionnel AMIDEX 2027]))</f>
        <v/>
      </c>
      <c r="Q30" s="135" t="str">
        <f>IF(N30="","",SUMIF(DEPENSES_TOTALES[Catégorie de dépenses FR],N30,DEPENSES_TOTALES[Prévisionnel AMIDEX 2028]))</f>
        <v/>
      </c>
      <c r="R30" s="135" t="str">
        <f>IF(N30="","",SUMIF(DEPENSES_TOTALES[Catégorie de dépenses FR],N30,DEPENSES_TOTALES[Prévisionnel AMIDEX 2029]))</f>
        <v/>
      </c>
      <c r="S30" s="135" t="str">
        <f>IF(N30="","",SUMIF(DEPENSES_TOTALES[Catégorie de dépenses FR],N30,DEPENSES_TOTALES[Prévisionnel AMIDEX 2030]))</f>
        <v/>
      </c>
    </row>
    <row r="31" spans="1:19" ht="30.75" customHeight="1" x14ac:dyDescent="0.35">
      <c r="N31" s="33"/>
      <c r="O31" s="137">
        <f t="shared" si="2"/>
        <v>0</v>
      </c>
      <c r="P31" s="135" t="str">
        <f>IF(N31="","",SUMIF(DEPENSES_TOTALES[Catégorie de dépenses FR],N31,DEPENSES_TOTALES[Prévisionnel AMIDEX 2027]))</f>
        <v/>
      </c>
      <c r="Q31" s="135" t="str">
        <f>IF(N31="","",SUMIF(DEPENSES_TOTALES[Catégorie de dépenses FR],N31,DEPENSES_TOTALES[Prévisionnel AMIDEX 2028]))</f>
        <v/>
      </c>
      <c r="R31" s="135" t="str">
        <f>IF(N31="","",SUMIF(DEPENSES_TOTALES[Catégorie de dépenses FR],N31,DEPENSES_TOTALES[Prévisionnel AMIDEX 2029]))</f>
        <v/>
      </c>
      <c r="S31" s="135" t="str">
        <f>IF(N31="","",SUMIF(DEPENSES_TOTALES[Catégorie de dépenses FR],N31,DEPENSES_TOTALES[Prévisionnel AMIDEX 2030]))</f>
        <v/>
      </c>
    </row>
    <row r="32" spans="1:19" ht="30.75" customHeight="1" thickBot="1" x14ac:dyDescent="0.4">
      <c r="N32" s="33"/>
      <c r="O32" s="137">
        <f t="shared" si="2"/>
        <v>0</v>
      </c>
      <c r="P32" s="135" t="str">
        <f>IF(N32="","",SUMIF(DEPENSES_TOTALES[Catégorie de dépenses FR],N32,DEPENSES_TOTALES[Prévisionnel AMIDEX 2027]))</f>
        <v/>
      </c>
      <c r="Q32" s="135" t="str">
        <f>IF(N32="","",SUMIF(DEPENSES_TOTALES[Catégorie de dépenses FR],N32,DEPENSES_TOTALES[Prévisionnel AMIDEX 2028]))</f>
        <v/>
      </c>
      <c r="R32" s="135" t="str">
        <f>IF(N32="","",SUMIF(DEPENSES_TOTALES[Catégorie de dépenses FR],N32,DEPENSES_TOTALES[Prévisionnel AMIDEX 2029]))</f>
        <v/>
      </c>
      <c r="S32" s="135" t="str">
        <f>IF(N32="","",SUMIF(DEPENSES_TOTALES[Catégorie de dépenses FR],N32,DEPENSES_TOTALES[Prévisionnel AMIDEX 2030]))</f>
        <v/>
      </c>
    </row>
    <row r="33" spans="14:19" ht="30.75" customHeight="1" thickBot="1" x14ac:dyDescent="0.4">
      <c r="N33" s="44"/>
      <c r="O33" s="181">
        <f>SUM(O26)</f>
        <v>0</v>
      </c>
      <c r="P33" s="181">
        <f>SUM(P26)</f>
        <v>0</v>
      </c>
      <c r="Q33" s="181">
        <f>SUM(Q26)</f>
        <v>0</v>
      </c>
      <c r="R33" s="181">
        <f>SUM(R26)</f>
        <v>0</v>
      </c>
      <c r="S33" s="132">
        <f>SUM(S26)</f>
        <v>0</v>
      </c>
    </row>
    <row r="34" spans="14:19" ht="30.75" customHeight="1" x14ac:dyDescent="0.35"/>
    <row r="35" spans="14:19" ht="30.75" customHeight="1" thickBot="1" x14ac:dyDescent="0.55000000000000004">
      <c r="N35" s="136" t="s">
        <v>218</v>
      </c>
      <c r="O35" s="110"/>
      <c r="P35" s="110"/>
      <c r="Q35" s="110"/>
      <c r="R35" s="110"/>
      <c r="S35" s="110"/>
    </row>
    <row r="36" spans="14:19" ht="30.75" customHeight="1" thickBot="1" x14ac:dyDescent="0.4">
      <c r="N36" s="133" t="s">
        <v>29</v>
      </c>
      <c r="O36" s="134" t="s">
        <v>198</v>
      </c>
      <c r="P36" s="138">
        <v>2027</v>
      </c>
      <c r="Q36" s="138">
        <v>2028</v>
      </c>
      <c r="R36" s="138">
        <v>2029</v>
      </c>
      <c r="S36" s="138">
        <v>2030</v>
      </c>
    </row>
    <row r="37" spans="14:19" ht="30.75" customHeight="1" x14ac:dyDescent="0.35">
      <c r="N37" s="183" t="str" cm="1">
        <f t="array" ref="N37">IFERROR(_xlfn._xlws.SORT(_xlfn.UNIQUE(_xlfn._xlws.FILTER(DEPENSES_TOTALES[Catégorie de dépenses FR],(DEPENSES_TOTALES[Masse]=SYNTHESE!N35)*(DEPENSES_TOTALES[Catégorie de dépenses FR]&lt;&gt;"")))),"")</f>
        <v/>
      </c>
      <c r="O37" s="137">
        <f>SUM(P37:S37)</f>
        <v>0</v>
      </c>
      <c r="P37" s="135" t="str">
        <f>IF(N37="","",SUMIF(DEPENSES_TOTALES[Catégorie de dépenses FR],N37,DEPENSES_TOTALES[Prévisionnel AMIDEX 2027]))</f>
        <v/>
      </c>
      <c r="Q37" s="135" t="str">
        <f>IF(N37="","",SUMIF(DEPENSES_TOTALES[Catégorie de dépenses FR],N37,DEPENSES_TOTALES[Prévisionnel AMIDEX 2028]))</f>
        <v/>
      </c>
      <c r="R37" s="135" t="str">
        <f>IF(N37="","",SUMIF(DEPENSES_TOTALES[Catégorie de dépenses FR],N37,DEPENSES_TOTALES[Prévisionnel AMIDEX 2029]))</f>
        <v/>
      </c>
      <c r="S37" s="135" t="str">
        <f>IF(N37="","",SUMIF(DEPENSES_TOTALES[Catégorie de dépenses FR],N37,DEPENSES_TOTALES[Prévisionnel AMIDEX 2030]))</f>
        <v/>
      </c>
    </row>
    <row r="38" spans="14:19" ht="30.75" customHeight="1" x14ac:dyDescent="0.35">
      <c r="N38" s="108"/>
      <c r="O38" s="137">
        <f t="shared" ref="O38:O48" si="3">SUM(P38:S38)</f>
        <v>0</v>
      </c>
      <c r="P38" s="135" t="str">
        <f>IF(N38="","",SUMIF(DEPENSES_TOTALES[Catégorie de dépenses FR],N38,DEPENSES_TOTALES[Prévisionnel AMIDEX 2027]))</f>
        <v/>
      </c>
      <c r="Q38" s="135" t="str">
        <f>IF(N38="","",SUMIF(DEPENSES_TOTALES[Catégorie de dépenses FR],N38,DEPENSES_TOTALES[Prévisionnel AMIDEX 2028]))</f>
        <v/>
      </c>
      <c r="R38" s="135" t="str">
        <f>IF(N38="","",SUMIF(DEPENSES_TOTALES[Catégorie de dépenses FR],N38,DEPENSES_TOTALES[Prévisionnel AMIDEX 2029]))</f>
        <v/>
      </c>
      <c r="S38" s="135" t="str">
        <f>IF(N38="","",SUMIF(DEPENSES_TOTALES[Catégorie de dépenses FR],N38,DEPENSES_TOTALES[Prévisionnel AMIDEX 2030]))</f>
        <v/>
      </c>
    </row>
    <row r="39" spans="14:19" ht="27.75" customHeight="1" x14ac:dyDescent="0.35">
      <c r="N39" s="108"/>
      <c r="O39" s="137">
        <f t="shared" si="3"/>
        <v>0</v>
      </c>
      <c r="P39" s="135" t="str">
        <f>IF(N39="","",SUMIF(DEPENSES_TOTALES[Catégorie de dépenses FR],N39,DEPENSES_TOTALES[Prévisionnel AMIDEX 2027]))</f>
        <v/>
      </c>
      <c r="Q39" s="135" t="str">
        <f>IF(N39="","",SUMIF(DEPENSES_TOTALES[Catégorie de dépenses FR],N39,DEPENSES_TOTALES[Prévisionnel AMIDEX 2028]))</f>
        <v/>
      </c>
      <c r="R39" s="135" t="str">
        <f>IF(N39="","",SUMIF(DEPENSES_TOTALES[Catégorie de dépenses FR],N39,DEPENSES_TOTALES[Prévisionnel AMIDEX 2029]))</f>
        <v/>
      </c>
      <c r="S39" s="135" t="str">
        <f>IF(N39="","",SUMIF(DEPENSES_TOTALES[Catégorie de dépenses FR],N39,DEPENSES_TOTALES[Prévisionnel AMIDEX 2030]))</f>
        <v/>
      </c>
    </row>
    <row r="40" spans="14:19" ht="27.75" customHeight="1" x14ac:dyDescent="0.35">
      <c r="N40" s="108"/>
      <c r="O40" s="137">
        <f t="shared" si="3"/>
        <v>0</v>
      </c>
      <c r="P40" s="135" t="str">
        <f>IF(N40="","",SUMIF(DEPENSES_TOTALES[Catégorie de dépenses FR],N40,DEPENSES_TOTALES[Prévisionnel AMIDEX 2027]))</f>
        <v/>
      </c>
      <c r="Q40" s="135" t="str">
        <f>IF(N40="","",SUMIF(DEPENSES_TOTALES[Catégorie de dépenses FR],N40,DEPENSES_TOTALES[Prévisionnel AMIDEX 2028]))</f>
        <v/>
      </c>
      <c r="R40" s="135" t="str">
        <f>IF(N40="","",SUMIF(DEPENSES_TOTALES[Catégorie de dépenses FR],N40,DEPENSES_TOTALES[Prévisionnel AMIDEX 2029]))</f>
        <v/>
      </c>
      <c r="S40" s="135" t="str">
        <f>IF(N40="","",SUMIF(DEPENSES_TOTALES[Catégorie de dépenses FR],N40,DEPENSES_TOTALES[Prévisionnel AMIDEX 2030]))</f>
        <v/>
      </c>
    </row>
    <row r="41" spans="14:19" ht="27.75" customHeight="1" x14ac:dyDescent="0.35">
      <c r="N41" s="108"/>
      <c r="O41" s="137">
        <f t="shared" si="3"/>
        <v>0</v>
      </c>
      <c r="P41" s="135" t="str">
        <f>IF(N41="","",SUMIF(DEPENSES_TOTALES[Catégorie de dépenses FR],N41,DEPENSES_TOTALES[Prévisionnel AMIDEX 2027]))</f>
        <v/>
      </c>
      <c r="Q41" s="135" t="str">
        <f>IF(N41="","",SUMIF(DEPENSES_TOTALES[Catégorie de dépenses FR],N41,DEPENSES_TOTALES[Prévisionnel AMIDEX 2028]))</f>
        <v/>
      </c>
      <c r="R41" s="135" t="str">
        <f>IF(N41="","",SUMIF(DEPENSES_TOTALES[Catégorie de dépenses FR],N41,DEPENSES_TOTALES[Prévisionnel AMIDEX 2029]))</f>
        <v/>
      </c>
      <c r="S41" s="135" t="str">
        <f>IF(N41="","",SUMIF(DEPENSES_TOTALES[Catégorie de dépenses FR],N41,DEPENSES_TOTALES[Prévisionnel AMIDEX 2030]))</f>
        <v/>
      </c>
    </row>
    <row r="42" spans="14:19" ht="30.75" customHeight="1" x14ac:dyDescent="0.35">
      <c r="N42" s="108"/>
      <c r="O42" s="137">
        <f t="shared" si="3"/>
        <v>0</v>
      </c>
      <c r="P42" s="135" t="str">
        <f>IF(N42="","",SUMIF(DEPENSES_TOTALES[Catégorie de dépenses FR],N42,DEPENSES_TOTALES[Prévisionnel AMIDEX 2027]))</f>
        <v/>
      </c>
      <c r="Q42" s="135" t="str">
        <f>IF(N42="","",SUMIF(DEPENSES_TOTALES[Catégorie de dépenses FR],N42,DEPENSES_TOTALES[Prévisionnel AMIDEX 2028]))</f>
        <v/>
      </c>
      <c r="R42" s="135" t="str">
        <f>IF(N42="","",SUMIF(DEPENSES_TOTALES[Catégorie de dépenses FR],N42,DEPENSES_TOTALES[Prévisionnel AMIDEX 2029]))</f>
        <v/>
      </c>
      <c r="S42" s="135" t="str">
        <f>IF(N42="","",SUMIF(DEPENSES_TOTALES[Catégorie de dépenses FR],N42,DEPENSES_TOTALES[Prévisionnel AMIDEX 2030]))</f>
        <v/>
      </c>
    </row>
    <row r="43" spans="14:19" ht="27.75" customHeight="1" x14ac:dyDescent="0.35">
      <c r="N43" s="108"/>
      <c r="O43" s="137">
        <f t="shared" si="3"/>
        <v>0</v>
      </c>
      <c r="P43" s="135" t="str">
        <f>IF(N43="","",SUMIF(DEPENSES_TOTALES[Catégorie de dépenses FR],N43,DEPENSES_TOTALES[Prévisionnel AMIDEX 2027]))</f>
        <v/>
      </c>
      <c r="Q43" s="135" t="str">
        <f>IF(N43="","",SUMIF(DEPENSES_TOTALES[Catégorie de dépenses FR],N43,DEPENSES_TOTALES[Prévisionnel AMIDEX 2028]))</f>
        <v/>
      </c>
      <c r="R43" s="135" t="str">
        <f>IF(N43="","",SUMIF(DEPENSES_TOTALES[Catégorie de dépenses FR],N43,DEPENSES_TOTALES[Prévisionnel AMIDEX 2029]))</f>
        <v/>
      </c>
      <c r="S43" s="135" t="str">
        <f>IF(N43="","",SUMIF(DEPENSES_TOTALES[Catégorie de dépenses FR],N43,DEPENSES_TOTALES[Prévisionnel AMIDEX 2030]))</f>
        <v/>
      </c>
    </row>
    <row r="44" spans="14:19" ht="27.75" customHeight="1" x14ac:dyDescent="0.35">
      <c r="N44" s="108"/>
      <c r="O44" s="137">
        <f t="shared" si="3"/>
        <v>0</v>
      </c>
      <c r="P44" s="135" t="str">
        <f>IF(N44="","",SUMIF(DEPENSES_TOTALES[Catégorie de dépenses FR],N44,DEPENSES_TOTALES[Prévisionnel AMIDEX 2027]))</f>
        <v/>
      </c>
      <c r="Q44" s="135" t="str">
        <f>IF(N44="","",SUMIF(DEPENSES_TOTALES[Catégorie de dépenses FR],N44,DEPENSES_TOTALES[Prévisionnel AMIDEX 2028]))</f>
        <v/>
      </c>
      <c r="R44" s="135" t="str">
        <f>IF(N44="","",SUMIF(DEPENSES_TOTALES[Catégorie de dépenses FR],N44,DEPENSES_TOTALES[Prévisionnel AMIDEX 2029]))</f>
        <v/>
      </c>
      <c r="S44" s="135" t="str">
        <f>IF(N44="","",SUMIF(DEPENSES_TOTALES[Catégorie de dépenses FR],N44,DEPENSES_TOTALES[Prévisionnel AMIDEX 2030]))</f>
        <v/>
      </c>
    </row>
    <row r="45" spans="14:19" ht="27.75" customHeight="1" x14ac:dyDescent="0.35">
      <c r="N45" s="108"/>
      <c r="O45" s="137">
        <f t="shared" si="3"/>
        <v>0</v>
      </c>
      <c r="P45" s="135" t="str">
        <f>IF(N45="","",SUMIF(DEPENSES_TOTALES[Catégorie de dépenses FR],N45,DEPENSES_TOTALES[Prévisionnel AMIDEX 2027]))</f>
        <v/>
      </c>
      <c r="Q45" s="135" t="str">
        <f>IF(N45="","",SUMIF(DEPENSES_TOTALES[Catégorie de dépenses FR],N45,DEPENSES_TOTALES[Prévisionnel AMIDEX 2028]))</f>
        <v/>
      </c>
      <c r="R45" s="135" t="str">
        <f>IF(N45="","",SUMIF(DEPENSES_TOTALES[Catégorie de dépenses FR],N45,DEPENSES_TOTALES[Prévisionnel AMIDEX 2029]))</f>
        <v/>
      </c>
      <c r="S45" s="135" t="str">
        <f>IF(N45="","",SUMIF(DEPENSES_TOTALES[Catégorie de dépenses FR],N45,DEPENSES_TOTALES[Prévisionnel AMIDEX 2030]))</f>
        <v/>
      </c>
    </row>
    <row r="46" spans="14:19" ht="30.75" customHeight="1" x14ac:dyDescent="0.35">
      <c r="N46" s="108"/>
      <c r="O46" s="137">
        <f t="shared" si="3"/>
        <v>0</v>
      </c>
      <c r="P46" s="135" t="str">
        <f>IF(N46="","",SUMIF(DEPENSES_TOTALES[Catégorie de dépenses FR],N46,DEPENSES_TOTALES[Prévisionnel AMIDEX 2027]))</f>
        <v/>
      </c>
      <c r="Q46" s="135" t="str">
        <f>IF(N46="","",SUMIF(DEPENSES_TOTALES[Catégorie de dépenses FR],N46,DEPENSES_TOTALES[Prévisionnel AMIDEX 2028]))</f>
        <v/>
      </c>
      <c r="R46" s="135" t="str">
        <f>IF(N46="","",SUMIF(DEPENSES_TOTALES[Catégorie de dépenses FR],N46,DEPENSES_TOTALES[Prévisionnel AMIDEX 2029]))</f>
        <v/>
      </c>
      <c r="S46" s="135" t="str">
        <f>IF(N46="","",SUMIF(DEPENSES_TOTALES[Catégorie de dépenses FR],N46,DEPENSES_TOTALES[Prévisionnel AMIDEX 2030]))</f>
        <v/>
      </c>
    </row>
    <row r="47" spans="14:19" ht="27.75" customHeight="1" x14ac:dyDescent="0.35">
      <c r="N47" s="108"/>
      <c r="O47" s="137">
        <f t="shared" si="3"/>
        <v>0</v>
      </c>
      <c r="P47" s="135" t="str">
        <f>IF(N47="","",SUMIF(DEPENSES_TOTALES[Catégorie de dépenses FR],N47,DEPENSES_TOTALES[Prévisionnel AMIDEX 2027]))</f>
        <v/>
      </c>
      <c r="Q47" s="135" t="str">
        <f>IF(N47="","",SUMIF(DEPENSES_TOTALES[Catégorie de dépenses FR],N47,DEPENSES_TOTALES[Prévisionnel AMIDEX 2028]))</f>
        <v/>
      </c>
      <c r="R47" s="135" t="str">
        <f>IF(N47="","",SUMIF(DEPENSES_TOTALES[Catégorie de dépenses FR],N47,DEPENSES_TOTALES[Prévisionnel AMIDEX 2029]))</f>
        <v/>
      </c>
      <c r="S47" s="135" t="str">
        <f>IF(N47="","",SUMIF(DEPENSES_TOTALES[Catégorie de dépenses FR],N47,DEPENSES_TOTALES[Prévisionnel AMIDEX 2030]))</f>
        <v/>
      </c>
    </row>
    <row r="48" spans="14:19" ht="27.75" customHeight="1" thickBot="1" x14ac:dyDescent="0.4">
      <c r="N48" s="108"/>
      <c r="O48" s="137">
        <f t="shared" si="3"/>
        <v>0</v>
      </c>
      <c r="P48" s="135" t="str">
        <f>IF(N48="","",SUMIF(DEPENSES_TOTALES[Catégorie de dépenses FR],N48,DEPENSES_TOTALES[Prévisionnel AMIDEX 2027]))</f>
        <v/>
      </c>
      <c r="Q48" s="135" t="str">
        <f>IF(N48="","",SUMIF(DEPENSES_TOTALES[Catégorie de dépenses FR],N48,DEPENSES_TOTALES[Prévisionnel AMIDEX 2028]))</f>
        <v/>
      </c>
      <c r="R48" s="135" t="str">
        <f>IF(N48="","",SUMIF(DEPENSES_TOTALES[Catégorie de dépenses FR],N48,DEPENSES_TOTALES[Prévisionnel AMIDEX 2029]))</f>
        <v/>
      </c>
      <c r="S48" s="135" t="str">
        <f>IF(N48="","",SUMIF(DEPENSES_TOTALES[Catégorie de dépenses FR],N48,DEPENSES_TOTALES[Prévisionnel AMIDEX 2030]))</f>
        <v/>
      </c>
    </row>
    <row r="49" spans="14:19" ht="27.75" customHeight="1" thickBot="1" x14ac:dyDescent="0.4">
      <c r="N49" s="109"/>
      <c r="O49" s="132">
        <f>SUM(O37:O41)</f>
        <v>0</v>
      </c>
      <c r="P49" s="132">
        <f t="shared" ref="P49:S49" si="4">SUM(P37:P41)</f>
        <v>0</v>
      </c>
      <c r="Q49" s="132">
        <f t="shared" si="4"/>
        <v>0</v>
      </c>
      <c r="R49" s="132">
        <f t="shared" si="4"/>
        <v>0</v>
      </c>
      <c r="S49" s="132">
        <f t="shared" si="4"/>
        <v>0</v>
      </c>
    </row>
  </sheetData>
  <mergeCells count="3">
    <mergeCell ref="N1:S1"/>
    <mergeCell ref="A1:L1"/>
    <mergeCell ref="F3:I3"/>
  </mergeCells>
  <phoneticPr fontId="3" type="noConversion"/>
  <dataValidations count="1">
    <dataValidation allowBlank="1" showInputMessage="1" showErrorMessage="1" promptTitle="Menu déroulant : catégorie" sqref="N26:N32 N5:N21 N37:N48" xr:uid="{00000000-0002-0000-0200-000000000000}"/>
  </dataValidations>
  <pageMargins left="0.7" right="0.7" top="0.75" bottom="0.75" header="0.3" footer="0.3"/>
  <pageSetup paperSize="9" orientation="portrait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promptTitle="Menu déroulant : catégorie" xr:uid="{41DBE502-F2E7-4010-B84E-E0689F6358BD}">
          <x14:formula1>
            <xm:f>Listes!$F$5:$F$7</xm:f>
          </x14:formula1>
          <xm:sqref>N24 N35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253D8-201C-49F8-8021-1A7A5AB06AC7}">
  <dimension ref="A1"/>
  <sheetViews>
    <sheetView workbookViewId="0">
      <selection activeCell="A2" sqref="A2"/>
    </sheetView>
  </sheetViews>
  <sheetFormatPr baseColWidth="10" defaultRowHeight="14.5" x14ac:dyDescent="0.35"/>
  <sheetData>
    <row r="1" spans="1:1" x14ac:dyDescent="0.35">
      <c r="A1" t="e" cm="1" vm="1">
        <f t="array" ref="A1">_xlfn._xlws.SORT(_xlfn.UNIQUE(_xlfn._xlws.FILTER(DEPENSES_TOTALES[Catégorie de dépenses FR],(DEPENSES_TOTALES[Masse]=SYNTHESE!N3)*(DEPENSES_TOTALES[Catégorie de dépenses FR]&lt;&gt;""))))</f>
        <v>#VALUE!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5">
    <tabColor theme="9"/>
  </sheetPr>
  <dimension ref="A1:AP90"/>
  <sheetViews>
    <sheetView showGridLines="0" workbookViewId="0">
      <selection activeCell="M32" sqref="M32"/>
    </sheetView>
  </sheetViews>
  <sheetFormatPr baseColWidth="10" defaultColWidth="21.1796875" defaultRowHeight="14" x14ac:dyDescent="0.35"/>
  <cols>
    <col min="1" max="1" width="5.453125" style="7" customWidth="1"/>
    <col min="2" max="2" width="1.453125" style="7" customWidth="1"/>
    <col min="3" max="3" width="16.1796875" style="7" customWidth="1"/>
    <col min="4" max="4" width="23.453125" style="7" customWidth="1"/>
    <col min="5" max="10" width="13.1796875" style="7" customWidth="1"/>
    <col min="11" max="41" width="13" style="7" customWidth="1"/>
    <col min="42" max="42" width="20.453125" style="7" customWidth="1"/>
    <col min="43" max="16384" width="21.1796875" style="7"/>
  </cols>
  <sheetData>
    <row r="1" spans="1:42" s="4" customFormat="1" ht="29.25" customHeight="1" x14ac:dyDescent="0.35">
      <c r="C1" s="4" t="s">
        <v>1</v>
      </c>
    </row>
    <row r="3" spans="1:42" s="10" customFormat="1" ht="35.25" customHeight="1" x14ac:dyDescent="0.35">
      <c r="A3" s="193" t="s">
        <v>14</v>
      </c>
      <c r="C3" s="194" t="s">
        <v>36</v>
      </c>
      <c r="D3" s="194"/>
      <c r="E3" s="11"/>
      <c r="F3" s="11"/>
      <c r="G3" s="11"/>
      <c r="H3" s="11"/>
      <c r="I3" s="11"/>
      <c r="J3" s="11"/>
    </row>
    <row r="4" spans="1:42" s="10" customFormat="1" ht="53.25" customHeight="1" x14ac:dyDescent="0.35">
      <c r="A4" s="193"/>
      <c r="C4" s="194" t="s">
        <v>37</v>
      </c>
      <c r="D4" s="194"/>
      <c r="E4" s="11"/>
      <c r="F4" s="11"/>
      <c r="G4" s="11"/>
      <c r="H4" s="11"/>
      <c r="I4" s="11"/>
      <c r="J4" s="11"/>
    </row>
    <row r="5" spans="1:42" s="10" customFormat="1" ht="40.5" customHeight="1" x14ac:dyDescent="0.35">
      <c r="A5" s="193"/>
      <c r="C5" s="194" t="s">
        <v>34</v>
      </c>
      <c r="D5" s="194"/>
      <c r="E5" s="11"/>
      <c r="F5" s="11"/>
      <c r="G5" s="11"/>
      <c r="H5" s="11"/>
      <c r="I5" s="11"/>
      <c r="J5" s="11"/>
    </row>
    <row r="6" spans="1:42" s="10" customFormat="1" ht="51" customHeight="1" x14ac:dyDescent="0.35">
      <c r="A6" s="193"/>
      <c r="C6" s="194" t="s">
        <v>35</v>
      </c>
      <c r="D6" s="194"/>
      <c r="E6" s="11"/>
      <c r="F6" s="11"/>
      <c r="G6" s="11"/>
      <c r="H6" s="11"/>
      <c r="I6" s="11"/>
      <c r="J6" s="11"/>
    </row>
    <row r="8" spans="1:42" ht="5.25" customHeight="1" x14ac:dyDescent="0.35"/>
    <row r="9" spans="1:42" s="8" customFormat="1" ht="28.5" customHeight="1" x14ac:dyDescent="0.35">
      <c r="C9" s="4" t="s">
        <v>50</v>
      </c>
    </row>
    <row r="10" spans="1:42" ht="9" customHeight="1" x14ac:dyDescent="0.35"/>
    <row r="11" spans="1:42" s="9" customFormat="1" x14ac:dyDescent="0.35">
      <c r="A11" s="9" t="s">
        <v>43</v>
      </c>
    </row>
    <row r="12" spans="1:42" s="9" customFormat="1" x14ac:dyDescent="0.35">
      <c r="A12" s="9" t="s">
        <v>61</v>
      </c>
    </row>
    <row r="14" spans="1:42" ht="18" customHeight="1" x14ac:dyDescent="0.35">
      <c r="C14" s="192" t="s">
        <v>44</v>
      </c>
      <c r="D14" s="192"/>
      <c r="E14" s="192"/>
      <c r="F14" s="192"/>
      <c r="G14" s="192"/>
      <c r="H14" s="192"/>
      <c r="I14" s="192"/>
      <c r="J14" s="192"/>
      <c r="K14" s="192"/>
      <c r="L14" s="192"/>
      <c r="M14" s="192"/>
      <c r="O14" s="192" t="s">
        <v>46</v>
      </c>
      <c r="P14" s="192"/>
      <c r="Q14" s="192"/>
      <c r="R14" s="192"/>
      <c r="S14" s="192"/>
      <c r="T14" s="192"/>
      <c r="U14" s="192"/>
      <c r="V14" s="192"/>
      <c r="W14" s="192"/>
      <c r="X14" s="192"/>
      <c r="Y14" s="192"/>
      <c r="Z14" s="192"/>
      <c r="AA14" s="192"/>
      <c r="AB14" s="192"/>
      <c r="AC14" s="192"/>
      <c r="AD14" s="192"/>
      <c r="AE14" s="192"/>
      <c r="AF14" s="192"/>
      <c r="AG14" s="192"/>
      <c r="AH14" s="192"/>
      <c r="AI14" s="192"/>
      <c r="AJ14" s="192"/>
      <c r="AK14" s="192"/>
      <c r="AL14" s="192"/>
      <c r="AM14" s="192"/>
      <c r="AN14" s="192"/>
    </row>
    <row r="15" spans="1:42" ht="18" customHeight="1" thickBot="1" x14ac:dyDescent="0.4"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39">
        <f>SUBTOTAL(9,MS_POSTESFIXES1[Montant 
TOTAL])</f>
        <v>0</v>
      </c>
      <c r="N15" s="39">
        <f>SUBTOTAL(9,MS_POSTESFIXES1[Prévisionnel 2020])</f>
        <v>0</v>
      </c>
      <c r="O15" s="39">
        <f>SUBTOTAL(9,MS_POSTESFIXES1[Exécuté
2020])</f>
        <v>0</v>
      </c>
      <c r="P15" s="39">
        <f>SUBTOTAL(9,MS_POSTESFIXES1[Prévisionnel 2021])</f>
        <v>0</v>
      </c>
      <c r="Q15" s="39">
        <f>SUBTOTAL(9,MS_POSTESFIXES1[Exécuté
2021])</f>
        <v>0</v>
      </c>
      <c r="R15" s="39">
        <f>SUBTOTAL(9,MS_POSTESFIXES1[Prévisionnel 2022])</f>
        <v>0</v>
      </c>
      <c r="S15" s="39">
        <f>SUBTOTAL(9,MS_POSTESFIXES1[Exécuté
2022])</f>
        <v>0</v>
      </c>
      <c r="T15" s="39">
        <f>SUBTOTAL(9,MS_POSTESFIXES1[Prévisionnel 2023])</f>
        <v>0</v>
      </c>
      <c r="U15" s="39">
        <f>SUBTOTAL(9,MS_POSTESFIXES1[Exécuté
2023])</f>
        <v>0</v>
      </c>
      <c r="V15" s="39">
        <f>SUBTOTAL(9,MS_POSTESFIXES1[Prévisionnel 2024])</f>
        <v>0</v>
      </c>
      <c r="W15" s="39">
        <f>SUBTOTAL(9,MS_POSTESFIXES1[Exécuté
2024])</f>
        <v>0</v>
      </c>
      <c r="X15" s="39">
        <f>SUBTOTAL(9,MS_POSTESFIXES1[Prévisionnel 2025])</f>
        <v>0</v>
      </c>
      <c r="Y15" s="39">
        <f>SUBTOTAL(9,MS_POSTESFIXES1[Exécuté
2025])</f>
        <v>0</v>
      </c>
      <c r="Z15" s="39">
        <f>SUBTOTAL(9,MS_POSTESFIXES1[Prévisionnel 2026])</f>
        <v>0</v>
      </c>
      <c r="AA15" s="39">
        <f>SUBTOTAL(9,MS_POSTESFIXES1[Exécuté
2026])</f>
        <v>0</v>
      </c>
      <c r="AB15" s="39">
        <f>SUBTOTAL(9,MS_POSTESFIXES1[Prévisionnel 2027])</f>
        <v>0</v>
      </c>
      <c r="AC15" s="39">
        <f>SUBTOTAL(9,MS_POSTESFIXES1[Exécuté
2027])</f>
        <v>0</v>
      </c>
      <c r="AD15" s="39">
        <f>SUBTOTAL(9,MS_POSTESFIXES1[Prévisionnel 2028])</f>
        <v>0</v>
      </c>
      <c r="AE15" s="39">
        <f>SUBTOTAL(9,MS_POSTESFIXES1[Exécuté
2028])</f>
        <v>0</v>
      </c>
      <c r="AF15" s="39">
        <f>SUBTOTAL(9,MS_POSTESFIXES1[Prévisionnel 2029])</f>
        <v>0</v>
      </c>
      <c r="AG15" s="39">
        <f>SUBTOTAL(9,MS_POSTESFIXES1[Exécuté
2029])</f>
        <v>0</v>
      </c>
      <c r="AH15" s="39">
        <f>SUBTOTAL(9,MS_POSTESFIXES1[Prévisionnel 2030])</f>
        <v>0</v>
      </c>
      <c r="AI15" s="39">
        <f>SUBTOTAL(9,MS_POSTESFIXES1[Exécuté
2030])</f>
        <v>0</v>
      </c>
      <c r="AJ15" s="39">
        <f>SUBTOTAL(9,MS_POSTESFIXES1[Prévisionnel 2031])</f>
        <v>0</v>
      </c>
      <c r="AK15" s="39">
        <f>SUBTOTAL(9,MS_POSTESFIXES1[Exécuté
2031])</f>
        <v>0</v>
      </c>
      <c r="AL15" s="39">
        <f>SUBTOTAL(9,MS_POSTESFIXES1[Prévisionnel 2032])</f>
        <v>0</v>
      </c>
      <c r="AM15" s="39">
        <f>SUBTOTAL(9,MS_POSTESFIXES1[Exécuté
2032])</f>
        <v>0</v>
      </c>
      <c r="AN15" s="39">
        <f>SUBTOTAL(9,MS_POSTESFIXES1[Prévisionnel Total])</f>
        <v>0</v>
      </c>
      <c r="AO15" s="39">
        <f>SUBTOTAL(9,MS_POSTESFIXES1[Exécuté
Total])</f>
        <v>0</v>
      </c>
      <c r="AP15" s="79"/>
    </row>
    <row r="16" spans="1:42" s="10" customFormat="1" ht="108" customHeight="1" thickBot="1" x14ac:dyDescent="0.4">
      <c r="C16" s="12" t="s">
        <v>2</v>
      </c>
      <c r="D16" s="13" t="s">
        <v>38</v>
      </c>
      <c r="E16" s="13" t="s">
        <v>45</v>
      </c>
      <c r="F16" s="13" t="s">
        <v>39</v>
      </c>
      <c r="G16" s="13" t="s">
        <v>40</v>
      </c>
      <c r="H16" s="13" t="s">
        <v>41</v>
      </c>
      <c r="I16" s="13" t="s">
        <v>42</v>
      </c>
      <c r="J16" s="13" t="s">
        <v>55</v>
      </c>
      <c r="K16" s="14" t="s">
        <v>91</v>
      </c>
      <c r="L16" s="15" t="s">
        <v>32</v>
      </c>
      <c r="M16" s="16" t="s">
        <v>33</v>
      </c>
      <c r="N16" s="38" t="s">
        <v>62</v>
      </c>
      <c r="O16" s="38" t="s">
        <v>75</v>
      </c>
      <c r="P16" s="38" t="s">
        <v>63</v>
      </c>
      <c r="Q16" s="38" t="s">
        <v>76</v>
      </c>
      <c r="R16" s="38" t="s">
        <v>64</v>
      </c>
      <c r="S16" s="38" t="s">
        <v>77</v>
      </c>
      <c r="T16" s="38" t="s">
        <v>65</v>
      </c>
      <c r="U16" s="38" t="s">
        <v>78</v>
      </c>
      <c r="V16" s="38" t="s">
        <v>66</v>
      </c>
      <c r="W16" s="38" t="s">
        <v>79</v>
      </c>
      <c r="X16" s="38" t="s">
        <v>67</v>
      </c>
      <c r="Y16" s="38" t="s">
        <v>80</v>
      </c>
      <c r="Z16" s="38" t="s">
        <v>68</v>
      </c>
      <c r="AA16" s="38" t="s">
        <v>81</v>
      </c>
      <c r="AB16" s="38" t="s">
        <v>69</v>
      </c>
      <c r="AC16" s="38" t="s">
        <v>82</v>
      </c>
      <c r="AD16" s="38" t="s">
        <v>70</v>
      </c>
      <c r="AE16" s="38" t="s">
        <v>83</v>
      </c>
      <c r="AF16" s="38" t="s">
        <v>71</v>
      </c>
      <c r="AG16" s="38" t="s">
        <v>84</v>
      </c>
      <c r="AH16" s="38" t="s">
        <v>72</v>
      </c>
      <c r="AI16" s="38" t="s">
        <v>85</v>
      </c>
      <c r="AJ16" s="38" t="s">
        <v>73</v>
      </c>
      <c r="AK16" s="38" t="s">
        <v>86</v>
      </c>
      <c r="AL16" s="38" t="s">
        <v>74</v>
      </c>
      <c r="AM16" s="38" t="s">
        <v>87</v>
      </c>
      <c r="AN16" s="16" t="s">
        <v>88</v>
      </c>
      <c r="AO16" s="16" t="s">
        <v>89</v>
      </c>
      <c r="AP16" s="80" t="s">
        <v>145</v>
      </c>
    </row>
    <row r="17" spans="3:42" s="10" customFormat="1" ht="17.25" customHeight="1" x14ac:dyDescent="0.35">
      <c r="C17" s="26"/>
      <c r="D17" s="27"/>
      <c r="E17" s="27"/>
      <c r="F17" s="27"/>
      <c r="G17" s="27"/>
      <c r="H17" s="27"/>
      <c r="I17" s="27"/>
      <c r="J17" s="27"/>
      <c r="K17" s="28"/>
      <c r="L17" s="29"/>
      <c r="M17" s="30">
        <f>SUM(K17:L17)</f>
        <v>0</v>
      </c>
      <c r="N17" s="31"/>
      <c r="O17" s="29"/>
      <c r="P17" s="47"/>
      <c r="Q17" s="48"/>
      <c r="R17" s="31"/>
      <c r="S17" s="29"/>
      <c r="T17" s="47"/>
      <c r="U17" s="48"/>
      <c r="V17" s="29"/>
      <c r="W17" s="29"/>
      <c r="X17" s="47"/>
      <c r="Y17" s="48"/>
      <c r="Z17" s="29"/>
      <c r="AA17" s="29"/>
      <c r="AB17" s="47"/>
      <c r="AC17" s="48"/>
      <c r="AD17" s="29"/>
      <c r="AE17" s="29"/>
      <c r="AF17" s="47"/>
      <c r="AG17" s="48"/>
      <c r="AH17" s="29"/>
      <c r="AI17" s="29"/>
      <c r="AJ17" s="47"/>
      <c r="AK17" s="48"/>
      <c r="AL17" s="29"/>
      <c r="AM17" s="29"/>
      <c r="AN17" s="30">
        <f>SUM(MS_POSTESFIXES1[[#This Row],[Prévisionnel 2020]],MS_POSTESFIXES1[[#This Row],[Prévisionnel 2021]],MS_POSTESFIXES1[[#This Row],[Prévisionnel 2022]],MS_POSTESFIXES1[[#This Row],[Prévisionnel 2023]],MS_POSTESFIXES1[[#This Row],[Prévisionnel 2024]],MS_POSTESFIXES1[[#This Row],[Prévisionnel 2025]],MS_POSTESFIXES1[[#This Row],[Prévisionnel 2026]],MS_POSTESFIXES1[[#This Row],[Prévisionnel 2027]],MS_POSTESFIXES1[[#This Row],[Prévisionnel 2028]],MS_POSTESFIXES1[[#This Row],[Prévisionnel 2029]],MS_POSTESFIXES1[[#This Row],[Prévisionnel 2030]],MS_POSTESFIXES1[[#This Row],[Prévisionnel 2031]],MS_POSTESFIXES1[[#This Row],[Prévisionnel 2032]])</f>
        <v>0</v>
      </c>
      <c r="AO17" s="30">
        <f>SUM(MS_POSTESFIXES1[[#This Row],[Exécuté
2020]],MS_POSTESFIXES1[[#This Row],[Exécuté
2021]],MS_POSTESFIXES1[[#This Row],[Exécuté
2022]],MS_POSTESFIXES1[[#This Row],[Exécuté
2023]],MS_POSTESFIXES1[[#This Row],[Exécuté
2024]],MS_POSTESFIXES1[[#This Row],[Exécuté
2025]],MS_POSTESFIXES1[[#This Row],[Exécuté
2026]],MS_POSTESFIXES1[[#This Row],[Exécuté
2027]],MS_POSTESFIXES1[[#This Row],[Exécuté
2028]],MS_POSTESFIXES1[[#This Row],[Exécuté
2029]],MS_POSTESFIXES1[[#This Row],[Exécuté
2030]],MS_POSTESFIXES1[[#This Row],[Exécuté
2031]],MS_POSTESFIXES1[[#This Row],[Exécuté
2032]])</f>
        <v>0</v>
      </c>
      <c r="AP17" s="56" t="e" cm="1">
        <f t="array" ref="AP17">_xlfn.IFS(
OR((MS_POSTESFIXES1[[#This Row],[Nature du recrutement]]="Post doc"),(MS_POSTESFIXES1[[#This Row],[Nature du recrutement]]="Doctorant"),(MS_POSTESFIXES1[[#This Row],[Nature du recrutement]]="IGR"),(MS_POSTESFIXES1[[#This Row],[Nature du recrutement]]="IGE"),(MS_POSTESFIXES1[[#This Row],[Nature du recrutement]]="ASI"),(MS_POSTESFIXES1[[#This Row],[Nature du recrutement]]="TECH"),(MS_POSTESFIXES1[[#This Row],[Nature du recrutement]]="ADJAENES"),(MS_POSTESFIXES1[[#This Row],[Nature du recrutement]]="Enseignant / Chercheur")),"Personnels académiques et administratifs (hors conférenciers, vacataires, PI et étudiants)",
OR((MS_POSTESFIXES1[[#This Row],[Nature du recrutement]]="Conférencier"),(MS_POSTESFIXES1[[#This Row],[Nature du recrutement]]="Enseignant vacataire"),(MS_POSTESFIXES1[[#This Row],[Nature du recrutement]]="Professeur invité"),(MS_POSTESFIXES1[[#This Row],[Nature du recrutement]]="Contrat étudiant")),"Conférenciers, vacataires, PI et étudiants")</f>
        <v>#N/A</v>
      </c>
    </row>
    <row r="18" spans="3:42" s="10" customFormat="1" ht="17.25" customHeight="1" x14ac:dyDescent="0.35">
      <c r="C18" s="32"/>
      <c r="D18" s="33"/>
      <c r="E18" s="33"/>
      <c r="F18" s="33"/>
      <c r="G18" s="33"/>
      <c r="H18" s="33"/>
      <c r="I18" s="33"/>
      <c r="J18" s="33"/>
      <c r="K18" s="34"/>
      <c r="L18" s="35"/>
      <c r="M18" s="36">
        <f t="shared" ref="M18:M28" si="0">SUM(K18:L18)</f>
        <v>0</v>
      </c>
      <c r="N18" s="37"/>
      <c r="O18" s="35"/>
      <c r="P18" s="49"/>
      <c r="Q18" s="50"/>
      <c r="R18" s="37"/>
      <c r="S18" s="35"/>
      <c r="T18" s="49"/>
      <c r="U18" s="50"/>
      <c r="V18" s="35"/>
      <c r="W18" s="35"/>
      <c r="X18" s="49"/>
      <c r="Y18" s="50"/>
      <c r="Z18" s="35"/>
      <c r="AA18" s="35"/>
      <c r="AB18" s="49"/>
      <c r="AC18" s="50"/>
      <c r="AD18" s="35"/>
      <c r="AE18" s="35"/>
      <c r="AF18" s="49"/>
      <c r="AG18" s="50"/>
      <c r="AH18" s="35"/>
      <c r="AI18" s="35"/>
      <c r="AJ18" s="49"/>
      <c r="AK18" s="50"/>
      <c r="AL18" s="35"/>
      <c r="AM18" s="35"/>
      <c r="AN18" s="30">
        <f>SUM(MS_POSTESFIXES1[[#This Row],[Prévisionnel 2020]],MS_POSTESFIXES1[[#This Row],[Prévisionnel 2021]],MS_POSTESFIXES1[[#This Row],[Prévisionnel 2022]],MS_POSTESFIXES1[[#This Row],[Prévisionnel 2023]],MS_POSTESFIXES1[[#This Row],[Prévisionnel 2024]],MS_POSTESFIXES1[[#This Row],[Prévisionnel 2025]],MS_POSTESFIXES1[[#This Row],[Prévisionnel 2026]],MS_POSTESFIXES1[[#This Row],[Prévisionnel 2027]],MS_POSTESFIXES1[[#This Row],[Prévisionnel 2028]],MS_POSTESFIXES1[[#This Row],[Prévisionnel 2029]],MS_POSTESFIXES1[[#This Row],[Prévisionnel 2030]],MS_POSTESFIXES1[[#This Row],[Prévisionnel 2031]],MS_POSTESFIXES1[[#This Row],[Prévisionnel 2032]])</f>
        <v>0</v>
      </c>
      <c r="AO18" s="30">
        <f>SUM(MS_POSTESFIXES1[[#This Row],[Exécuté
2020]],MS_POSTESFIXES1[[#This Row],[Exécuté
2021]],MS_POSTESFIXES1[[#This Row],[Exécuté
2022]],MS_POSTESFIXES1[[#This Row],[Exécuté
2023]],MS_POSTESFIXES1[[#This Row],[Exécuté
2024]],MS_POSTESFIXES1[[#This Row],[Exécuté
2025]],MS_POSTESFIXES1[[#This Row],[Exécuté
2026]],MS_POSTESFIXES1[[#This Row],[Exécuté
2027]],MS_POSTESFIXES1[[#This Row],[Exécuté
2028]],MS_POSTESFIXES1[[#This Row],[Exécuté
2029]],MS_POSTESFIXES1[[#This Row],[Exécuté
2030]],MS_POSTESFIXES1[[#This Row],[Exécuté
2031]],MS_POSTESFIXES1[[#This Row],[Exécuté
2032]])</f>
        <v>0</v>
      </c>
      <c r="AP18" s="56" t="e" cm="1">
        <f t="array" ref="AP18">_xlfn.IFS(
OR((MS_POSTESFIXES1[[#This Row],[Nature du recrutement]]="Post doc"),(MS_POSTESFIXES1[[#This Row],[Nature du recrutement]]="Doctorant"),(MS_POSTESFIXES1[[#This Row],[Nature du recrutement]]="IGR"),(MS_POSTESFIXES1[[#This Row],[Nature du recrutement]]="IGE"),(MS_POSTESFIXES1[[#This Row],[Nature du recrutement]]="ASI"),(MS_POSTESFIXES1[[#This Row],[Nature du recrutement]]="TECH"),(MS_POSTESFIXES1[[#This Row],[Nature du recrutement]]="ADJAENES"),(MS_POSTESFIXES1[[#This Row],[Nature du recrutement]]="Enseignant / Chercheur")),"Personnels académiques et administratifs (hors conférenciers, vacataires, PI et étudiants)",
OR((MS_POSTESFIXES1[[#This Row],[Nature du recrutement]]="Conférencier"),(MS_POSTESFIXES1[[#This Row],[Nature du recrutement]]="Enseignant vacataire"),(MS_POSTESFIXES1[[#This Row],[Nature du recrutement]]="Professeur invité"),(MS_POSTESFIXES1[[#This Row],[Nature du recrutement]]="Contrat étudiant")),"Conférenciers, vacataires, PI et étudiants")</f>
        <v>#N/A</v>
      </c>
    </row>
    <row r="19" spans="3:42" s="10" customFormat="1" ht="17.25" customHeight="1" x14ac:dyDescent="0.35">
      <c r="C19" s="32"/>
      <c r="D19" s="33"/>
      <c r="E19" s="33"/>
      <c r="F19" s="33"/>
      <c r="G19" s="33"/>
      <c r="H19" s="33"/>
      <c r="I19" s="33"/>
      <c r="J19" s="33"/>
      <c r="K19" s="34"/>
      <c r="L19" s="35"/>
      <c r="M19" s="36">
        <f t="shared" si="0"/>
        <v>0</v>
      </c>
      <c r="N19" s="43"/>
      <c r="O19" s="35"/>
      <c r="P19" s="49"/>
      <c r="Q19" s="50"/>
      <c r="R19" s="37"/>
      <c r="S19" s="35"/>
      <c r="T19" s="49"/>
      <c r="U19" s="50"/>
      <c r="V19" s="35"/>
      <c r="W19" s="35"/>
      <c r="X19" s="49"/>
      <c r="Y19" s="50"/>
      <c r="Z19" s="35"/>
      <c r="AA19" s="35"/>
      <c r="AB19" s="49"/>
      <c r="AC19" s="50"/>
      <c r="AD19" s="35"/>
      <c r="AE19" s="35"/>
      <c r="AF19" s="49"/>
      <c r="AG19" s="50"/>
      <c r="AH19" s="35"/>
      <c r="AI19" s="35"/>
      <c r="AJ19" s="49"/>
      <c r="AK19" s="50"/>
      <c r="AL19" s="35"/>
      <c r="AM19" s="35"/>
      <c r="AN19" s="30">
        <f>SUM(MS_POSTESFIXES1[[#This Row],[Prévisionnel 2020]],MS_POSTESFIXES1[[#This Row],[Prévisionnel 2021]],MS_POSTESFIXES1[[#This Row],[Prévisionnel 2022]],MS_POSTESFIXES1[[#This Row],[Prévisionnel 2023]],MS_POSTESFIXES1[[#This Row],[Prévisionnel 2024]],MS_POSTESFIXES1[[#This Row],[Prévisionnel 2025]],MS_POSTESFIXES1[[#This Row],[Prévisionnel 2026]],MS_POSTESFIXES1[[#This Row],[Prévisionnel 2027]],MS_POSTESFIXES1[[#This Row],[Prévisionnel 2028]],MS_POSTESFIXES1[[#This Row],[Prévisionnel 2029]],MS_POSTESFIXES1[[#This Row],[Prévisionnel 2030]],MS_POSTESFIXES1[[#This Row],[Prévisionnel 2031]],MS_POSTESFIXES1[[#This Row],[Prévisionnel 2032]])</f>
        <v>0</v>
      </c>
      <c r="AO19" s="30">
        <f>SUM(MS_POSTESFIXES1[[#This Row],[Exécuté
2020]],MS_POSTESFIXES1[[#This Row],[Exécuté
2021]],MS_POSTESFIXES1[[#This Row],[Exécuté
2022]],MS_POSTESFIXES1[[#This Row],[Exécuté
2023]],MS_POSTESFIXES1[[#This Row],[Exécuté
2024]],MS_POSTESFIXES1[[#This Row],[Exécuté
2025]],MS_POSTESFIXES1[[#This Row],[Exécuté
2026]],MS_POSTESFIXES1[[#This Row],[Exécuté
2027]],MS_POSTESFIXES1[[#This Row],[Exécuté
2028]],MS_POSTESFIXES1[[#This Row],[Exécuté
2029]],MS_POSTESFIXES1[[#This Row],[Exécuté
2030]],MS_POSTESFIXES1[[#This Row],[Exécuté
2031]],MS_POSTESFIXES1[[#This Row],[Exécuté
2032]])</f>
        <v>0</v>
      </c>
      <c r="AP19" s="56" t="e" cm="1">
        <f t="array" ref="AP19">_xlfn.IFS(
OR((MS_POSTESFIXES1[[#This Row],[Nature du recrutement]]="Post doc"),(MS_POSTESFIXES1[[#This Row],[Nature du recrutement]]="Doctorant"),(MS_POSTESFIXES1[[#This Row],[Nature du recrutement]]="IGR"),(MS_POSTESFIXES1[[#This Row],[Nature du recrutement]]="IGE"),(MS_POSTESFIXES1[[#This Row],[Nature du recrutement]]="ASI"),(MS_POSTESFIXES1[[#This Row],[Nature du recrutement]]="TECH"),(MS_POSTESFIXES1[[#This Row],[Nature du recrutement]]="ADJAENES"),(MS_POSTESFIXES1[[#This Row],[Nature du recrutement]]="Enseignant / Chercheur")),"Personnels académiques et administratifs (hors conférenciers, vacataires, PI et étudiants)",
OR((MS_POSTESFIXES1[[#This Row],[Nature du recrutement]]="Conférencier"),(MS_POSTESFIXES1[[#This Row],[Nature du recrutement]]="Enseignant vacataire"),(MS_POSTESFIXES1[[#This Row],[Nature du recrutement]]="Professeur invité"),(MS_POSTESFIXES1[[#This Row],[Nature du recrutement]]="Contrat étudiant")),"Conférenciers, vacataires, PI et étudiants")</f>
        <v>#N/A</v>
      </c>
    </row>
    <row r="20" spans="3:42" s="10" customFormat="1" ht="17.25" customHeight="1" x14ac:dyDescent="0.35">
      <c r="C20" s="32"/>
      <c r="D20" s="33"/>
      <c r="E20" s="33"/>
      <c r="F20" s="33"/>
      <c r="G20" s="33"/>
      <c r="H20" s="33"/>
      <c r="I20" s="33"/>
      <c r="J20" s="33"/>
      <c r="K20" s="34"/>
      <c r="L20" s="35"/>
      <c r="M20" s="36">
        <f t="shared" si="0"/>
        <v>0</v>
      </c>
      <c r="N20" s="43"/>
      <c r="O20" s="35"/>
      <c r="P20" s="49"/>
      <c r="Q20" s="50"/>
      <c r="R20" s="37"/>
      <c r="S20" s="35"/>
      <c r="T20" s="49"/>
      <c r="U20" s="50"/>
      <c r="V20" s="35"/>
      <c r="W20" s="35"/>
      <c r="X20" s="49"/>
      <c r="Y20" s="50"/>
      <c r="Z20" s="35"/>
      <c r="AA20" s="35"/>
      <c r="AB20" s="49"/>
      <c r="AC20" s="50"/>
      <c r="AD20" s="35"/>
      <c r="AE20" s="35"/>
      <c r="AF20" s="49"/>
      <c r="AG20" s="50"/>
      <c r="AH20" s="35"/>
      <c r="AI20" s="35"/>
      <c r="AJ20" s="49"/>
      <c r="AK20" s="50"/>
      <c r="AL20" s="35"/>
      <c r="AM20" s="35"/>
      <c r="AN20" s="30">
        <f>SUM(MS_POSTESFIXES1[[#This Row],[Prévisionnel 2020]],MS_POSTESFIXES1[[#This Row],[Prévisionnel 2021]],MS_POSTESFIXES1[[#This Row],[Prévisionnel 2022]],MS_POSTESFIXES1[[#This Row],[Prévisionnel 2023]],MS_POSTESFIXES1[[#This Row],[Prévisionnel 2024]],MS_POSTESFIXES1[[#This Row],[Prévisionnel 2025]],MS_POSTESFIXES1[[#This Row],[Prévisionnel 2026]],MS_POSTESFIXES1[[#This Row],[Prévisionnel 2027]],MS_POSTESFIXES1[[#This Row],[Prévisionnel 2028]],MS_POSTESFIXES1[[#This Row],[Prévisionnel 2029]],MS_POSTESFIXES1[[#This Row],[Prévisionnel 2030]],MS_POSTESFIXES1[[#This Row],[Prévisionnel 2031]],MS_POSTESFIXES1[[#This Row],[Prévisionnel 2032]])</f>
        <v>0</v>
      </c>
      <c r="AO20" s="30">
        <f>SUM(MS_POSTESFIXES1[[#This Row],[Exécuté
2020]],MS_POSTESFIXES1[[#This Row],[Exécuté
2021]],MS_POSTESFIXES1[[#This Row],[Exécuté
2022]],MS_POSTESFIXES1[[#This Row],[Exécuté
2023]],MS_POSTESFIXES1[[#This Row],[Exécuté
2024]],MS_POSTESFIXES1[[#This Row],[Exécuté
2025]],MS_POSTESFIXES1[[#This Row],[Exécuté
2026]],MS_POSTESFIXES1[[#This Row],[Exécuté
2027]],MS_POSTESFIXES1[[#This Row],[Exécuté
2028]],MS_POSTESFIXES1[[#This Row],[Exécuté
2029]],MS_POSTESFIXES1[[#This Row],[Exécuté
2030]],MS_POSTESFIXES1[[#This Row],[Exécuté
2031]],MS_POSTESFIXES1[[#This Row],[Exécuté
2032]])</f>
        <v>0</v>
      </c>
      <c r="AP20" s="56" t="e" cm="1">
        <f t="array" ref="AP20">_xlfn.IFS(
OR((MS_POSTESFIXES1[[#This Row],[Nature du recrutement]]="Post doc"),(MS_POSTESFIXES1[[#This Row],[Nature du recrutement]]="Doctorant"),(MS_POSTESFIXES1[[#This Row],[Nature du recrutement]]="IGR"),(MS_POSTESFIXES1[[#This Row],[Nature du recrutement]]="IGE"),(MS_POSTESFIXES1[[#This Row],[Nature du recrutement]]="ASI"),(MS_POSTESFIXES1[[#This Row],[Nature du recrutement]]="TECH"),(MS_POSTESFIXES1[[#This Row],[Nature du recrutement]]="ADJAENES"),(MS_POSTESFIXES1[[#This Row],[Nature du recrutement]]="Enseignant / Chercheur")),"Personnels académiques et administratifs (hors conférenciers, vacataires, PI et étudiants)",
OR((MS_POSTESFIXES1[[#This Row],[Nature du recrutement]]="Conférencier"),(MS_POSTESFIXES1[[#This Row],[Nature du recrutement]]="Enseignant vacataire"),(MS_POSTESFIXES1[[#This Row],[Nature du recrutement]]="Professeur invité"),(MS_POSTESFIXES1[[#This Row],[Nature du recrutement]]="Contrat étudiant")),"Conférenciers, vacataires, PI et étudiants")</f>
        <v>#N/A</v>
      </c>
    </row>
    <row r="21" spans="3:42" s="10" customFormat="1" ht="17.25" customHeight="1" x14ac:dyDescent="0.35">
      <c r="C21" s="32"/>
      <c r="D21" s="33"/>
      <c r="E21" s="33"/>
      <c r="F21" s="33"/>
      <c r="G21" s="33"/>
      <c r="H21" s="33"/>
      <c r="I21" s="33"/>
      <c r="J21" s="33"/>
      <c r="K21" s="34"/>
      <c r="L21" s="35"/>
      <c r="M21" s="36">
        <f t="shared" si="0"/>
        <v>0</v>
      </c>
      <c r="N21" s="43"/>
      <c r="O21" s="35"/>
      <c r="P21" s="49"/>
      <c r="Q21" s="50"/>
      <c r="R21" s="37"/>
      <c r="S21" s="35"/>
      <c r="T21" s="49"/>
      <c r="U21" s="50"/>
      <c r="V21" s="35"/>
      <c r="W21" s="35"/>
      <c r="X21" s="49"/>
      <c r="Y21" s="50"/>
      <c r="Z21" s="35"/>
      <c r="AA21" s="35"/>
      <c r="AB21" s="49"/>
      <c r="AC21" s="50"/>
      <c r="AD21" s="35"/>
      <c r="AE21" s="35"/>
      <c r="AF21" s="49"/>
      <c r="AG21" s="50"/>
      <c r="AH21" s="35"/>
      <c r="AI21" s="35"/>
      <c r="AJ21" s="49"/>
      <c r="AK21" s="50"/>
      <c r="AL21" s="35"/>
      <c r="AM21" s="35"/>
      <c r="AN21" s="30">
        <f>SUM(MS_POSTESFIXES1[[#This Row],[Prévisionnel 2020]],MS_POSTESFIXES1[[#This Row],[Prévisionnel 2021]],MS_POSTESFIXES1[[#This Row],[Prévisionnel 2022]],MS_POSTESFIXES1[[#This Row],[Prévisionnel 2023]],MS_POSTESFIXES1[[#This Row],[Prévisionnel 2024]],MS_POSTESFIXES1[[#This Row],[Prévisionnel 2025]],MS_POSTESFIXES1[[#This Row],[Prévisionnel 2026]],MS_POSTESFIXES1[[#This Row],[Prévisionnel 2027]],MS_POSTESFIXES1[[#This Row],[Prévisionnel 2028]],MS_POSTESFIXES1[[#This Row],[Prévisionnel 2029]],MS_POSTESFIXES1[[#This Row],[Prévisionnel 2030]],MS_POSTESFIXES1[[#This Row],[Prévisionnel 2031]],MS_POSTESFIXES1[[#This Row],[Prévisionnel 2032]])</f>
        <v>0</v>
      </c>
      <c r="AO21" s="30">
        <f>SUM(MS_POSTESFIXES1[[#This Row],[Exécuté
2020]],MS_POSTESFIXES1[[#This Row],[Exécuté
2021]],MS_POSTESFIXES1[[#This Row],[Exécuté
2022]],MS_POSTESFIXES1[[#This Row],[Exécuté
2023]],MS_POSTESFIXES1[[#This Row],[Exécuté
2024]],MS_POSTESFIXES1[[#This Row],[Exécuté
2025]],MS_POSTESFIXES1[[#This Row],[Exécuté
2026]],MS_POSTESFIXES1[[#This Row],[Exécuté
2027]],MS_POSTESFIXES1[[#This Row],[Exécuté
2028]],MS_POSTESFIXES1[[#This Row],[Exécuté
2029]],MS_POSTESFIXES1[[#This Row],[Exécuté
2030]],MS_POSTESFIXES1[[#This Row],[Exécuté
2031]],MS_POSTESFIXES1[[#This Row],[Exécuté
2032]])</f>
        <v>0</v>
      </c>
      <c r="AP21" s="56" t="e" cm="1">
        <f t="array" ref="AP21">_xlfn.IFS(
OR((MS_POSTESFIXES1[[#This Row],[Nature du recrutement]]="Post doc"),(MS_POSTESFIXES1[[#This Row],[Nature du recrutement]]="Doctorant"),(MS_POSTESFIXES1[[#This Row],[Nature du recrutement]]="IGR"),(MS_POSTESFIXES1[[#This Row],[Nature du recrutement]]="IGE"),(MS_POSTESFIXES1[[#This Row],[Nature du recrutement]]="ASI"),(MS_POSTESFIXES1[[#This Row],[Nature du recrutement]]="TECH"),(MS_POSTESFIXES1[[#This Row],[Nature du recrutement]]="ADJAENES"),(MS_POSTESFIXES1[[#This Row],[Nature du recrutement]]="Enseignant / Chercheur")),"Personnels académiques et administratifs (hors conférenciers, vacataires, PI et étudiants)",
OR((MS_POSTESFIXES1[[#This Row],[Nature du recrutement]]="Conférencier"),(MS_POSTESFIXES1[[#This Row],[Nature du recrutement]]="Enseignant vacataire"),(MS_POSTESFIXES1[[#This Row],[Nature du recrutement]]="Professeur invité"),(MS_POSTESFIXES1[[#This Row],[Nature du recrutement]]="Contrat étudiant")),"Conférenciers, vacataires, PI et étudiants")</f>
        <v>#N/A</v>
      </c>
    </row>
    <row r="22" spans="3:42" s="10" customFormat="1" ht="17.25" customHeight="1" x14ac:dyDescent="0.35">
      <c r="C22" s="32"/>
      <c r="D22" s="33"/>
      <c r="E22" s="33"/>
      <c r="F22" s="33"/>
      <c r="G22" s="33"/>
      <c r="H22" s="33"/>
      <c r="I22" s="33"/>
      <c r="J22" s="33"/>
      <c r="K22" s="34"/>
      <c r="L22" s="35"/>
      <c r="M22" s="36">
        <f t="shared" si="0"/>
        <v>0</v>
      </c>
      <c r="N22" s="43"/>
      <c r="O22" s="35"/>
      <c r="P22" s="49"/>
      <c r="Q22" s="50"/>
      <c r="R22" s="37"/>
      <c r="S22" s="35"/>
      <c r="T22" s="49"/>
      <c r="U22" s="50"/>
      <c r="V22" s="35"/>
      <c r="W22" s="35"/>
      <c r="X22" s="49"/>
      <c r="Y22" s="50"/>
      <c r="Z22" s="35"/>
      <c r="AA22" s="35"/>
      <c r="AB22" s="49"/>
      <c r="AC22" s="50"/>
      <c r="AD22" s="35"/>
      <c r="AE22" s="35"/>
      <c r="AF22" s="49"/>
      <c r="AG22" s="50"/>
      <c r="AH22" s="35"/>
      <c r="AI22" s="35"/>
      <c r="AJ22" s="49"/>
      <c r="AK22" s="50"/>
      <c r="AL22" s="35"/>
      <c r="AM22" s="35"/>
      <c r="AN22" s="30">
        <f>SUM(MS_POSTESFIXES1[[#This Row],[Prévisionnel 2020]],MS_POSTESFIXES1[[#This Row],[Prévisionnel 2021]],MS_POSTESFIXES1[[#This Row],[Prévisionnel 2022]],MS_POSTESFIXES1[[#This Row],[Prévisionnel 2023]],MS_POSTESFIXES1[[#This Row],[Prévisionnel 2024]],MS_POSTESFIXES1[[#This Row],[Prévisionnel 2025]],MS_POSTESFIXES1[[#This Row],[Prévisionnel 2026]],MS_POSTESFIXES1[[#This Row],[Prévisionnel 2027]],MS_POSTESFIXES1[[#This Row],[Prévisionnel 2028]],MS_POSTESFIXES1[[#This Row],[Prévisionnel 2029]],MS_POSTESFIXES1[[#This Row],[Prévisionnel 2030]],MS_POSTESFIXES1[[#This Row],[Prévisionnel 2031]],MS_POSTESFIXES1[[#This Row],[Prévisionnel 2032]])</f>
        <v>0</v>
      </c>
      <c r="AO22" s="30">
        <f>SUM(MS_POSTESFIXES1[[#This Row],[Exécuté
2020]],MS_POSTESFIXES1[[#This Row],[Exécuté
2021]],MS_POSTESFIXES1[[#This Row],[Exécuté
2022]],MS_POSTESFIXES1[[#This Row],[Exécuté
2023]],MS_POSTESFIXES1[[#This Row],[Exécuté
2024]],MS_POSTESFIXES1[[#This Row],[Exécuté
2025]],MS_POSTESFIXES1[[#This Row],[Exécuté
2026]],MS_POSTESFIXES1[[#This Row],[Exécuté
2027]],MS_POSTESFIXES1[[#This Row],[Exécuté
2028]],MS_POSTESFIXES1[[#This Row],[Exécuté
2029]],MS_POSTESFIXES1[[#This Row],[Exécuté
2030]],MS_POSTESFIXES1[[#This Row],[Exécuté
2031]],MS_POSTESFIXES1[[#This Row],[Exécuté
2032]])</f>
        <v>0</v>
      </c>
      <c r="AP22" s="56" t="e" cm="1">
        <f t="array" ref="AP22">_xlfn.IFS(
OR((MS_POSTESFIXES1[[#This Row],[Nature du recrutement]]="Post doc"),(MS_POSTESFIXES1[[#This Row],[Nature du recrutement]]="Doctorant"),(MS_POSTESFIXES1[[#This Row],[Nature du recrutement]]="IGR"),(MS_POSTESFIXES1[[#This Row],[Nature du recrutement]]="IGE"),(MS_POSTESFIXES1[[#This Row],[Nature du recrutement]]="ASI"),(MS_POSTESFIXES1[[#This Row],[Nature du recrutement]]="TECH"),(MS_POSTESFIXES1[[#This Row],[Nature du recrutement]]="ADJAENES"),(MS_POSTESFIXES1[[#This Row],[Nature du recrutement]]="Enseignant / Chercheur")),"Personnels académiques et administratifs (hors conférenciers, vacataires, PI et étudiants)",
OR((MS_POSTESFIXES1[[#This Row],[Nature du recrutement]]="Conférencier"),(MS_POSTESFIXES1[[#This Row],[Nature du recrutement]]="Enseignant vacataire"),(MS_POSTESFIXES1[[#This Row],[Nature du recrutement]]="Professeur invité"),(MS_POSTESFIXES1[[#This Row],[Nature du recrutement]]="Contrat étudiant")),"Conférenciers, vacataires, PI et étudiants")</f>
        <v>#N/A</v>
      </c>
    </row>
    <row r="23" spans="3:42" s="10" customFormat="1" ht="17.25" customHeight="1" x14ac:dyDescent="0.35">
      <c r="C23" s="32"/>
      <c r="D23" s="33"/>
      <c r="E23" s="33"/>
      <c r="F23" s="33"/>
      <c r="G23" s="33"/>
      <c r="H23" s="33"/>
      <c r="I23" s="33"/>
      <c r="J23" s="33"/>
      <c r="K23" s="34"/>
      <c r="L23" s="35"/>
      <c r="M23" s="36">
        <f t="shared" si="0"/>
        <v>0</v>
      </c>
      <c r="N23" s="43"/>
      <c r="O23" s="35"/>
      <c r="P23" s="49"/>
      <c r="Q23" s="50"/>
      <c r="R23" s="37"/>
      <c r="S23" s="35"/>
      <c r="T23" s="49"/>
      <c r="U23" s="50"/>
      <c r="V23" s="35"/>
      <c r="W23" s="35"/>
      <c r="X23" s="49"/>
      <c r="Y23" s="50"/>
      <c r="Z23" s="35"/>
      <c r="AA23" s="35"/>
      <c r="AB23" s="49"/>
      <c r="AC23" s="50"/>
      <c r="AD23" s="35"/>
      <c r="AE23" s="35"/>
      <c r="AF23" s="49"/>
      <c r="AG23" s="50"/>
      <c r="AH23" s="35"/>
      <c r="AI23" s="35"/>
      <c r="AJ23" s="49"/>
      <c r="AK23" s="50"/>
      <c r="AL23" s="35"/>
      <c r="AM23" s="35"/>
      <c r="AN23" s="30">
        <f>SUM(MS_POSTESFIXES1[[#This Row],[Prévisionnel 2020]],MS_POSTESFIXES1[[#This Row],[Prévisionnel 2021]],MS_POSTESFIXES1[[#This Row],[Prévisionnel 2022]],MS_POSTESFIXES1[[#This Row],[Prévisionnel 2023]],MS_POSTESFIXES1[[#This Row],[Prévisionnel 2024]],MS_POSTESFIXES1[[#This Row],[Prévisionnel 2025]],MS_POSTESFIXES1[[#This Row],[Prévisionnel 2026]],MS_POSTESFIXES1[[#This Row],[Prévisionnel 2027]],MS_POSTESFIXES1[[#This Row],[Prévisionnel 2028]],MS_POSTESFIXES1[[#This Row],[Prévisionnel 2029]],MS_POSTESFIXES1[[#This Row],[Prévisionnel 2030]],MS_POSTESFIXES1[[#This Row],[Prévisionnel 2031]],MS_POSTESFIXES1[[#This Row],[Prévisionnel 2032]])</f>
        <v>0</v>
      </c>
      <c r="AO23" s="30">
        <f>SUM(MS_POSTESFIXES1[[#This Row],[Exécuté
2020]],MS_POSTESFIXES1[[#This Row],[Exécuté
2021]],MS_POSTESFIXES1[[#This Row],[Exécuté
2022]],MS_POSTESFIXES1[[#This Row],[Exécuté
2023]],MS_POSTESFIXES1[[#This Row],[Exécuté
2024]],MS_POSTESFIXES1[[#This Row],[Exécuté
2025]],MS_POSTESFIXES1[[#This Row],[Exécuté
2026]],MS_POSTESFIXES1[[#This Row],[Exécuté
2027]],MS_POSTESFIXES1[[#This Row],[Exécuté
2028]],MS_POSTESFIXES1[[#This Row],[Exécuté
2029]],MS_POSTESFIXES1[[#This Row],[Exécuté
2030]],MS_POSTESFIXES1[[#This Row],[Exécuté
2031]],MS_POSTESFIXES1[[#This Row],[Exécuté
2032]])</f>
        <v>0</v>
      </c>
      <c r="AP23" s="56" t="e" cm="1">
        <f t="array" ref="AP23">_xlfn.IFS(
OR((MS_POSTESFIXES1[[#This Row],[Nature du recrutement]]="Post doc"),(MS_POSTESFIXES1[[#This Row],[Nature du recrutement]]="Doctorant"),(MS_POSTESFIXES1[[#This Row],[Nature du recrutement]]="IGR"),(MS_POSTESFIXES1[[#This Row],[Nature du recrutement]]="IGE"),(MS_POSTESFIXES1[[#This Row],[Nature du recrutement]]="ASI"),(MS_POSTESFIXES1[[#This Row],[Nature du recrutement]]="TECH"),(MS_POSTESFIXES1[[#This Row],[Nature du recrutement]]="ADJAENES"),(MS_POSTESFIXES1[[#This Row],[Nature du recrutement]]="Enseignant / Chercheur")),"Personnels académiques et administratifs (hors conférenciers, vacataires, PI et étudiants)",
OR((MS_POSTESFIXES1[[#This Row],[Nature du recrutement]]="Conférencier"),(MS_POSTESFIXES1[[#This Row],[Nature du recrutement]]="Enseignant vacataire"),(MS_POSTESFIXES1[[#This Row],[Nature du recrutement]]="Professeur invité"),(MS_POSTESFIXES1[[#This Row],[Nature du recrutement]]="Contrat étudiant")),"Conférenciers, vacataires, PI et étudiants")</f>
        <v>#N/A</v>
      </c>
    </row>
    <row r="24" spans="3:42" s="10" customFormat="1" ht="17.25" customHeight="1" x14ac:dyDescent="0.35">
      <c r="C24" s="32"/>
      <c r="D24" s="33"/>
      <c r="E24" s="33"/>
      <c r="F24" s="33"/>
      <c r="G24" s="33"/>
      <c r="H24" s="33"/>
      <c r="I24" s="33"/>
      <c r="J24" s="33"/>
      <c r="K24" s="34"/>
      <c r="L24" s="35"/>
      <c r="M24" s="36">
        <f t="shared" si="0"/>
        <v>0</v>
      </c>
      <c r="N24" s="43"/>
      <c r="O24" s="35"/>
      <c r="P24" s="49"/>
      <c r="Q24" s="50"/>
      <c r="R24" s="37"/>
      <c r="S24" s="35"/>
      <c r="T24" s="49"/>
      <c r="U24" s="50"/>
      <c r="V24" s="35"/>
      <c r="W24" s="35"/>
      <c r="X24" s="49"/>
      <c r="Y24" s="50"/>
      <c r="Z24" s="35"/>
      <c r="AA24" s="35"/>
      <c r="AB24" s="49"/>
      <c r="AC24" s="50"/>
      <c r="AD24" s="35"/>
      <c r="AE24" s="35"/>
      <c r="AF24" s="49"/>
      <c r="AG24" s="50"/>
      <c r="AH24" s="35"/>
      <c r="AI24" s="35"/>
      <c r="AJ24" s="49"/>
      <c r="AK24" s="50"/>
      <c r="AL24" s="35"/>
      <c r="AM24" s="35"/>
      <c r="AN24" s="30">
        <f>SUM(MS_POSTESFIXES1[[#This Row],[Prévisionnel 2020]],MS_POSTESFIXES1[[#This Row],[Prévisionnel 2021]],MS_POSTESFIXES1[[#This Row],[Prévisionnel 2022]],MS_POSTESFIXES1[[#This Row],[Prévisionnel 2023]],MS_POSTESFIXES1[[#This Row],[Prévisionnel 2024]],MS_POSTESFIXES1[[#This Row],[Prévisionnel 2025]],MS_POSTESFIXES1[[#This Row],[Prévisionnel 2026]],MS_POSTESFIXES1[[#This Row],[Prévisionnel 2027]],MS_POSTESFIXES1[[#This Row],[Prévisionnel 2028]],MS_POSTESFIXES1[[#This Row],[Prévisionnel 2029]],MS_POSTESFIXES1[[#This Row],[Prévisionnel 2030]],MS_POSTESFIXES1[[#This Row],[Prévisionnel 2031]],MS_POSTESFIXES1[[#This Row],[Prévisionnel 2032]])</f>
        <v>0</v>
      </c>
      <c r="AO24" s="30">
        <f>SUM(MS_POSTESFIXES1[[#This Row],[Exécuté
2020]],MS_POSTESFIXES1[[#This Row],[Exécuté
2021]],MS_POSTESFIXES1[[#This Row],[Exécuté
2022]],MS_POSTESFIXES1[[#This Row],[Exécuté
2023]],MS_POSTESFIXES1[[#This Row],[Exécuté
2024]],MS_POSTESFIXES1[[#This Row],[Exécuté
2025]],MS_POSTESFIXES1[[#This Row],[Exécuté
2026]],MS_POSTESFIXES1[[#This Row],[Exécuté
2027]],MS_POSTESFIXES1[[#This Row],[Exécuté
2028]],MS_POSTESFIXES1[[#This Row],[Exécuté
2029]],MS_POSTESFIXES1[[#This Row],[Exécuté
2030]],MS_POSTESFIXES1[[#This Row],[Exécuté
2031]],MS_POSTESFIXES1[[#This Row],[Exécuté
2032]])</f>
        <v>0</v>
      </c>
      <c r="AP24" s="56" t="e" cm="1">
        <f t="array" ref="AP24">_xlfn.IFS(
OR((MS_POSTESFIXES1[[#This Row],[Nature du recrutement]]="Post doc"),(MS_POSTESFIXES1[[#This Row],[Nature du recrutement]]="Doctorant"),(MS_POSTESFIXES1[[#This Row],[Nature du recrutement]]="IGR"),(MS_POSTESFIXES1[[#This Row],[Nature du recrutement]]="IGE"),(MS_POSTESFIXES1[[#This Row],[Nature du recrutement]]="ASI"),(MS_POSTESFIXES1[[#This Row],[Nature du recrutement]]="TECH"),(MS_POSTESFIXES1[[#This Row],[Nature du recrutement]]="ADJAENES"),(MS_POSTESFIXES1[[#This Row],[Nature du recrutement]]="Enseignant / Chercheur")),"Personnels académiques et administratifs (hors conférenciers, vacataires, PI et étudiants)",
OR((MS_POSTESFIXES1[[#This Row],[Nature du recrutement]]="Conférencier"),(MS_POSTESFIXES1[[#This Row],[Nature du recrutement]]="Enseignant vacataire"),(MS_POSTESFIXES1[[#This Row],[Nature du recrutement]]="Professeur invité"),(MS_POSTESFIXES1[[#This Row],[Nature du recrutement]]="Contrat étudiant")),"Conférenciers, vacataires, PI et étudiants")</f>
        <v>#N/A</v>
      </c>
    </row>
    <row r="25" spans="3:42" s="10" customFormat="1" ht="17.25" customHeight="1" x14ac:dyDescent="0.35">
      <c r="C25" s="32"/>
      <c r="D25" s="33"/>
      <c r="E25" s="33"/>
      <c r="F25" s="33"/>
      <c r="G25" s="33"/>
      <c r="H25" s="33"/>
      <c r="I25" s="33"/>
      <c r="J25" s="33"/>
      <c r="K25" s="34"/>
      <c r="L25" s="35"/>
      <c r="M25" s="36">
        <f t="shared" si="0"/>
        <v>0</v>
      </c>
      <c r="N25" s="43"/>
      <c r="O25" s="35"/>
      <c r="P25" s="49"/>
      <c r="Q25" s="50"/>
      <c r="R25" s="37"/>
      <c r="S25" s="35"/>
      <c r="T25" s="49"/>
      <c r="U25" s="50"/>
      <c r="V25" s="35"/>
      <c r="W25" s="35"/>
      <c r="X25" s="49"/>
      <c r="Y25" s="50"/>
      <c r="Z25" s="35"/>
      <c r="AA25" s="35"/>
      <c r="AB25" s="49"/>
      <c r="AC25" s="50"/>
      <c r="AD25" s="35"/>
      <c r="AE25" s="35"/>
      <c r="AF25" s="49"/>
      <c r="AG25" s="50"/>
      <c r="AH25" s="35"/>
      <c r="AI25" s="35"/>
      <c r="AJ25" s="49"/>
      <c r="AK25" s="50"/>
      <c r="AL25" s="35"/>
      <c r="AM25" s="35"/>
      <c r="AN25" s="30">
        <f>SUM(MS_POSTESFIXES1[[#This Row],[Prévisionnel 2020]],MS_POSTESFIXES1[[#This Row],[Prévisionnel 2021]],MS_POSTESFIXES1[[#This Row],[Prévisionnel 2022]],MS_POSTESFIXES1[[#This Row],[Prévisionnel 2023]],MS_POSTESFIXES1[[#This Row],[Prévisionnel 2024]],MS_POSTESFIXES1[[#This Row],[Prévisionnel 2025]],MS_POSTESFIXES1[[#This Row],[Prévisionnel 2026]],MS_POSTESFIXES1[[#This Row],[Prévisionnel 2027]],MS_POSTESFIXES1[[#This Row],[Prévisionnel 2028]],MS_POSTESFIXES1[[#This Row],[Prévisionnel 2029]],MS_POSTESFIXES1[[#This Row],[Prévisionnel 2030]],MS_POSTESFIXES1[[#This Row],[Prévisionnel 2031]],MS_POSTESFIXES1[[#This Row],[Prévisionnel 2032]])</f>
        <v>0</v>
      </c>
      <c r="AO25" s="30">
        <f>SUM(MS_POSTESFIXES1[[#This Row],[Exécuté
2020]],MS_POSTESFIXES1[[#This Row],[Exécuté
2021]],MS_POSTESFIXES1[[#This Row],[Exécuté
2022]],MS_POSTESFIXES1[[#This Row],[Exécuté
2023]],MS_POSTESFIXES1[[#This Row],[Exécuté
2024]],MS_POSTESFIXES1[[#This Row],[Exécuté
2025]],MS_POSTESFIXES1[[#This Row],[Exécuté
2026]],MS_POSTESFIXES1[[#This Row],[Exécuté
2027]],MS_POSTESFIXES1[[#This Row],[Exécuté
2028]],MS_POSTESFIXES1[[#This Row],[Exécuté
2029]],MS_POSTESFIXES1[[#This Row],[Exécuté
2030]],MS_POSTESFIXES1[[#This Row],[Exécuté
2031]],MS_POSTESFIXES1[[#This Row],[Exécuté
2032]])</f>
        <v>0</v>
      </c>
      <c r="AP25" s="56" t="e" cm="1">
        <f t="array" ref="AP25">_xlfn.IFS(
OR((MS_POSTESFIXES1[[#This Row],[Nature du recrutement]]="Post doc"),(MS_POSTESFIXES1[[#This Row],[Nature du recrutement]]="Doctorant"),(MS_POSTESFIXES1[[#This Row],[Nature du recrutement]]="IGR"),(MS_POSTESFIXES1[[#This Row],[Nature du recrutement]]="IGE"),(MS_POSTESFIXES1[[#This Row],[Nature du recrutement]]="ASI"),(MS_POSTESFIXES1[[#This Row],[Nature du recrutement]]="TECH"),(MS_POSTESFIXES1[[#This Row],[Nature du recrutement]]="ADJAENES"),(MS_POSTESFIXES1[[#This Row],[Nature du recrutement]]="Enseignant / Chercheur")),"Personnels académiques et administratifs (hors conférenciers, vacataires, PI et étudiants)",
OR((MS_POSTESFIXES1[[#This Row],[Nature du recrutement]]="Conférencier"),(MS_POSTESFIXES1[[#This Row],[Nature du recrutement]]="Enseignant vacataire"),(MS_POSTESFIXES1[[#This Row],[Nature du recrutement]]="Professeur invité"),(MS_POSTESFIXES1[[#This Row],[Nature du recrutement]]="Contrat étudiant")),"Conférenciers, vacataires, PI et étudiants")</f>
        <v>#N/A</v>
      </c>
    </row>
    <row r="26" spans="3:42" s="10" customFormat="1" ht="17.25" customHeight="1" x14ac:dyDescent="0.35">
      <c r="C26" s="32"/>
      <c r="D26" s="33"/>
      <c r="E26" s="33"/>
      <c r="F26" s="33"/>
      <c r="G26" s="33"/>
      <c r="H26" s="33"/>
      <c r="I26" s="33"/>
      <c r="J26" s="33"/>
      <c r="K26" s="34"/>
      <c r="L26" s="35"/>
      <c r="M26" s="36">
        <f t="shared" si="0"/>
        <v>0</v>
      </c>
      <c r="N26" s="43"/>
      <c r="O26" s="35"/>
      <c r="P26" s="49"/>
      <c r="Q26" s="50"/>
      <c r="R26" s="37"/>
      <c r="S26" s="35"/>
      <c r="T26" s="49"/>
      <c r="U26" s="50"/>
      <c r="V26" s="35"/>
      <c r="W26" s="35"/>
      <c r="X26" s="49"/>
      <c r="Y26" s="50"/>
      <c r="Z26" s="35"/>
      <c r="AA26" s="35"/>
      <c r="AB26" s="49"/>
      <c r="AC26" s="50"/>
      <c r="AD26" s="35"/>
      <c r="AE26" s="35"/>
      <c r="AF26" s="49"/>
      <c r="AG26" s="50"/>
      <c r="AH26" s="35"/>
      <c r="AI26" s="35"/>
      <c r="AJ26" s="49"/>
      <c r="AK26" s="50"/>
      <c r="AL26" s="35"/>
      <c r="AM26" s="35"/>
      <c r="AN26" s="30">
        <f>SUM(MS_POSTESFIXES1[[#This Row],[Prévisionnel 2020]],MS_POSTESFIXES1[[#This Row],[Prévisionnel 2021]],MS_POSTESFIXES1[[#This Row],[Prévisionnel 2022]],MS_POSTESFIXES1[[#This Row],[Prévisionnel 2023]],MS_POSTESFIXES1[[#This Row],[Prévisionnel 2024]],MS_POSTESFIXES1[[#This Row],[Prévisionnel 2025]],MS_POSTESFIXES1[[#This Row],[Prévisionnel 2026]],MS_POSTESFIXES1[[#This Row],[Prévisionnel 2027]],MS_POSTESFIXES1[[#This Row],[Prévisionnel 2028]],MS_POSTESFIXES1[[#This Row],[Prévisionnel 2029]],MS_POSTESFIXES1[[#This Row],[Prévisionnel 2030]],MS_POSTESFIXES1[[#This Row],[Prévisionnel 2031]],MS_POSTESFIXES1[[#This Row],[Prévisionnel 2032]])</f>
        <v>0</v>
      </c>
      <c r="AO26" s="30">
        <f>SUM(MS_POSTESFIXES1[[#This Row],[Exécuté
2020]],MS_POSTESFIXES1[[#This Row],[Exécuté
2021]],MS_POSTESFIXES1[[#This Row],[Exécuté
2022]],MS_POSTESFIXES1[[#This Row],[Exécuté
2023]],MS_POSTESFIXES1[[#This Row],[Exécuté
2024]],MS_POSTESFIXES1[[#This Row],[Exécuté
2025]],MS_POSTESFIXES1[[#This Row],[Exécuté
2026]],MS_POSTESFIXES1[[#This Row],[Exécuté
2027]],MS_POSTESFIXES1[[#This Row],[Exécuté
2028]],MS_POSTESFIXES1[[#This Row],[Exécuté
2029]],MS_POSTESFIXES1[[#This Row],[Exécuté
2030]],MS_POSTESFIXES1[[#This Row],[Exécuté
2031]],MS_POSTESFIXES1[[#This Row],[Exécuté
2032]])</f>
        <v>0</v>
      </c>
      <c r="AP26" s="56" t="e" cm="1">
        <f t="array" ref="AP26">_xlfn.IFS(
OR((MS_POSTESFIXES1[[#This Row],[Nature du recrutement]]="Post doc"),(MS_POSTESFIXES1[[#This Row],[Nature du recrutement]]="Doctorant"),(MS_POSTESFIXES1[[#This Row],[Nature du recrutement]]="IGR"),(MS_POSTESFIXES1[[#This Row],[Nature du recrutement]]="IGE"),(MS_POSTESFIXES1[[#This Row],[Nature du recrutement]]="ASI"),(MS_POSTESFIXES1[[#This Row],[Nature du recrutement]]="TECH"),(MS_POSTESFIXES1[[#This Row],[Nature du recrutement]]="ADJAENES"),(MS_POSTESFIXES1[[#This Row],[Nature du recrutement]]="Enseignant / Chercheur")),"Personnels académiques et administratifs (hors conférenciers, vacataires, PI et étudiants)",
OR((MS_POSTESFIXES1[[#This Row],[Nature du recrutement]]="Conférencier"),(MS_POSTESFIXES1[[#This Row],[Nature du recrutement]]="Enseignant vacataire"),(MS_POSTESFIXES1[[#This Row],[Nature du recrutement]]="Professeur invité"),(MS_POSTESFIXES1[[#This Row],[Nature du recrutement]]="Contrat étudiant")),"Conférenciers, vacataires, PI et étudiants")</f>
        <v>#N/A</v>
      </c>
    </row>
    <row r="27" spans="3:42" s="10" customFormat="1" ht="17.25" customHeight="1" x14ac:dyDescent="0.35">
      <c r="C27" s="32"/>
      <c r="D27" s="33"/>
      <c r="E27" s="33"/>
      <c r="F27" s="33"/>
      <c r="G27" s="33"/>
      <c r="H27" s="33"/>
      <c r="I27" s="33"/>
      <c r="J27" s="33"/>
      <c r="K27" s="34"/>
      <c r="L27" s="35"/>
      <c r="M27" s="36">
        <f t="shared" si="0"/>
        <v>0</v>
      </c>
      <c r="N27" s="37"/>
      <c r="O27" s="35"/>
      <c r="P27" s="49"/>
      <c r="Q27" s="50"/>
      <c r="R27" s="37"/>
      <c r="S27" s="35"/>
      <c r="T27" s="49"/>
      <c r="U27" s="50"/>
      <c r="V27" s="35"/>
      <c r="W27" s="35"/>
      <c r="X27" s="49"/>
      <c r="Y27" s="50"/>
      <c r="Z27" s="35"/>
      <c r="AA27" s="35"/>
      <c r="AB27" s="49"/>
      <c r="AC27" s="50"/>
      <c r="AD27" s="35"/>
      <c r="AE27" s="35"/>
      <c r="AF27" s="49"/>
      <c r="AG27" s="50"/>
      <c r="AH27" s="35"/>
      <c r="AI27" s="35"/>
      <c r="AJ27" s="49"/>
      <c r="AK27" s="50"/>
      <c r="AL27" s="35"/>
      <c r="AM27" s="35"/>
      <c r="AN27" s="30">
        <f>SUM(MS_POSTESFIXES1[[#This Row],[Prévisionnel 2020]],MS_POSTESFIXES1[[#This Row],[Prévisionnel 2021]],MS_POSTESFIXES1[[#This Row],[Prévisionnel 2022]],MS_POSTESFIXES1[[#This Row],[Prévisionnel 2023]],MS_POSTESFIXES1[[#This Row],[Prévisionnel 2024]],MS_POSTESFIXES1[[#This Row],[Prévisionnel 2025]],MS_POSTESFIXES1[[#This Row],[Prévisionnel 2026]],MS_POSTESFIXES1[[#This Row],[Prévisionnel 2027]],MS_POSTESFIXES1[[#This Row],[Prévisionnel 2028]],MS_POSTESFIXES1[[#This Row],[Prévisionnel 2029]],MS_POSTESFIXES1[[#This Row],[Prévisionnel 2030]],MS_POSTESFIXES1[[#This Row],[Prévisionnel 2031]],MS_POSTESFIXES1[[#This Row],[Prévisionnel 2032]])</f>
        <v>0</v>
      </c>
      <c r="AO27" s="30">
        <f>SUM(MS_POSTESFIXES1[[#This Row],[Exécuté
2020]],MS_POSTESFIXES1[[#This Row],[Exécuté
2021]],MS_POSTESFIXES1[[#This Row],[Exécuté
2022]],MS_POSTESFIXES1[[#This Row],[Exécuté
2023]],MS_POSTESFIXES1[[#This Row],[Exécuté
2024]],MS_POSTESFIXES1[[#This Row],[Exécuté
2025]],MS_POSTESFIXES1[[#This Row],[Exécuté
2026]],MS_POSTESFIXES1[[#This Row],[Exécuté
2027]],MS_POSTESFIXES1[[#This Row],[Exécuté
2028]],MS_POSTESFIXES1[[#This Row],[Exécuté
2029]],MS_POSTESFIXES1[[#This Row],[Exécuté
2030]],MS_POSTESFIXES1[[#This Row],[Exécuté
2031]],MS_POSTESFIXES1[[#This Row],[Exécuté
2032]])</f>
        <v>0</v>
      </c>
      <c r="AP27" s="56" t="e" cm="1">
        <f t="array" ref="AP27">_xlfn.IFS(
OR((MS_POSTESFIXES1[[#This Row],[Nature du recrutement]]="Post doc"),(MS_POSTESFIXES1[[#This Row],[Nature du recrutement]]="Doctorant"),(MS_POSTESFIXES1[[#This Row],[Nature du recrutement]]="IGR"),(MS_POSTESFIXES1[[#This Row],[Nature du recrutement]]="IGE"),(MS_POSTESFIXES1[[#This Row],[Nature du recrutement]]="ASI"),(MS_POSTESFIXES1[[#This Row],[Nature du recrutement]]="TECH"),(MS_POSTESFIXES1[[#This Row],[Nature du recrutement]]="ADJAENES"),(MS_POSTESFIXES1[[#This Row],[Nature du recrutement]]="Enseignant / Chercheur")),"Personnels académiques et administratifs (hors conférenciers, vacataires, PI et étudiants)",
OR((MS_POSTESFIXES1[[#This Row],[Nature du recrutement]]="Conférencier"),(MS_POSTESFIXES1[[#This Row],[Nature du recrutement]]="Enseignant vacataire"),(MS_POSTESFIXES1[[#This Row],[Nature du recrutement]]="Professeur invité"),(MS_POSTESFIXES1[[#This Row],[Nature du recrutement]]="Contrat étudiant")),"Conférenciers, vacataires, PI et étudiants")</f>
        <v>#N/A</v>
      </c>
    </row>
    <row r="28" spans="3:42" ht="17.25" customHeight="1" x14ac:dyDescent="0.35">
      <c r="C28" s="32"/>
      <c r="D28" s="33"/>
      <c r="E28" s="33"/>
      <c r="F28" s="33"/>
      <c r="G28" s="33"/>
      <c r="H28" s="33"/>
      <c r="I28" s="33"/>
      <c r="J28" s="33"/>
      <c r="K28" s="34"/>
      <c r="L28" s="35"/>
      <c r="M28" s="36">
        <f t="shared" si="0"/>
        <v>0</v>
      </c>
      <c r="N28" s="37"/>
      <c r="O28" s="35"/>
      <c r="P28" s="49"/>
      <c r="Q28" s="50"/>
      <c r="R28" s="37"/>
      <c r="S28" s="35"/>
      <c r="T28" s="49"/>
      <c r="U28" s="50"/>
      <c r="V28" s="35"/>
      <c r="W28" s="35"/>
      <c r="X28" s="49"/>
      <c r="Y28" s="50"/>
      <c r="Z28" s="35"/>
      <c r="AA28" s="35"/>
      <c r="AB28" s="49"/>
      <c r="AC28" s="50"/>
      <c r="AD28" s="35"/>
      <c r="AE28" s="35"/>
      <c r="AF28" s="49"/>
      <c r="AG28" s="50"/>
      <c r="AH28" s="35"/>
      <c r="AI28" s="35"/>
      <c r="AJ28" s="49"/>
      <c r="AK28" s="50"/>
      <c r="AL28" s="35"/>
      <c r="AM28" s="35"/>
      <c r="AN28" s="30">
        <f>SUM(MS_POSTESFIXES1[[#This Row],[Prévisionnel 2020]],MS_POSTESFIXES1[[#This Row],[Prévisionnel 2021]],MS_POSTESFIXES1[[#This Row],[Prévisionnel 2022]],MS_POSTESFIXES1[[#This Row],[Prévisionnel 2023]],MS_POSTESFIXES1[[#This Row],[Prévisionnel 2024]],MS_POSTESFIXES1[[#This Row],[Prévisionnel 2025]],MS_POSTESFIXES1[[#This Row],[Prévisionnel 2026]],MS_POSTESFIXES1[[#This Row],[Prévisionnel 2027]],MS_POSTESFIXES1[[#This Row],[Prévisionnel 2028]],MS_POSTESFIXES1[[#This Row],[Prévisionnel 2029]],MS_POSTESFIXES1[[#This Row],[Prévisionnel 2030]],MS_POSTESFIXES1[[#This Row],[Prévisionnel 2031]],MS_POSTESFIXES1[[#This Row],[Prévisionnel 2032]])</f>
        <v>0</v>
      </c>
      <c r="AO28" s="30">
        <f>SUM(MS_POSTESFIXES1[[#This Row],[Exécuté
2020]],MS_POSTESFIXES1[[#This Row],[Exécuté
2021]],MS_POSTESFIXES1[[#This Row],[Exécuté
2022]],MS_POSTESFIXES1[[#This Row],[Exécuté
2023]],MS_POSTESFIXES1[[#This Row],[Exécuté
2024]],MS_POSTESFIXES1[[#This Row],[Exécuté
2025]],MS_POSTESFIXES1[[#This Row],[Exécuté
2026]],MS_POSTESFIXES1[[#This Row],[Exécuté
2027]],MS_POSTESFIXES1[[#This Row],[Exécuté
2028]],MS_POSTESFIXES1[[#This Row],[Exécuté
2029]],MS_POSTESFIXES1[[#This Row],[Exécuté
2030]],MS_POSTESFIXES1[[#This Row],[Exécuté
2031]],MS_POSTESFIXES1[[#This Row],[Exécuté
2032]])</f>
        <v>0</v>
      </c>
      <c r="AP28" s="56" t="e" cm="1">
        <f t="array" ref="AP28">_xlfn.IFS(
OR((MS_POSTESFIXES1[[#This Row],[Nature du recrutement]]="Post doc"),(MS_POSTESFIXES1[[#This Row],[Nature du recrutement]]="Doctorant"),(MS_POSTESFIXES1[[#This Row],[Nature du recrutement]]="IGR"),(MS_POSTESFIXES1[[#This Row],[Nature du recrutement]]="IGE"),(MS_POSTESFIXES1[[#This Row],[Nature du recrutement]]="ASI"),(MS_POSTESFIXES1[[#This Row],[Nature du recrutement]]="TECH"),(MS_POSTESFIXES1[[#This Row],[Nature du recrutement]]="ADJAENES"),(MS_POSTESFIXES1[[#This Row],[Nature du recrutement]]="Enseignant / Chercheur")),"Personnels académiques et administratifs (hors conférenciers, vacataires, PI et étudiants)",
OR((MS_POSTESFIXES1[[#This Row],[Nature du recrutement]]="Conférencier"),(MS_POSTESFIXES1[[#This Row],[Nature du recrutement]]="Enseignant vacataire"),(MS_POSTESFIXES1[[#This Row],[Nature du recrutement]]="Professeur invité"),(MS_POSTESFIXES1[[#This Row],[Nature du recrutement]]="Contrat étudiant")),"Conférenciers, vacataires, PI et étudiants")</f>
        <v>#N/A</v>
      </c>
    </row>
    <row r="29" spans="3:42" ht="17.25" customHeight="1" x14ac:dyDescent="0.35">
      <c r="C29" s="32"/>
      <c r="D29" s="33"/>
      <c r="E29" s="33"/>
      <c r="F29" s="33"/>
      <c r="G29" s="33"/>
      <c r="H29" s="33"/>
      <c r="I29" s="33"/>
      <c r="J29" s="33"/>
      <c r="K29" s="34"/>
      <c r="L29" s="35"/>
      <c r="M29" s="36">
        <f t="shared" ref="M29:M32" si="1">SUM(K29:L29)</f>
        <v>0</v>
      </c>
      <c r="N29" s="37"/>
      <c r="O29" s="35"/>
      <c r="P29" s="49"/>
      <c r="Q29" s="50"/>
      <c r="R29" s="37"/>
      <c r="S29" s="35"/>
      <c r="T29" s="49"/>
      <c r="U29" s="50"/>
      <c r="V29" s="35"/>
      <c r="W29" s="35"/>
      <c r="X29" s="49"/>
      <c r="Y29" s="50"/>
      <c r="Z29" s="35"/>
      <c r="AA29" s="35"/>
      <c r="AB29" s="49"/>
      <c r="AC29" s="50"/>
      <c r="AD29" s="35"/>
      <c r="AE29" s="35"/>
      <c r="AF29" s="49"/>
      <c r="AG29" s="50"/>
      <c r="AH29" s="35"/>
      <c r="AI29" s="35"/>
      <c r="AJ29" s="49"/>
      <c r="AK29" s="50"/>
      <c r="AL29" s="35"/>
      <c r="AM29" s="35"/>
      <c r="AN29" s="30">
        <f>SUM(MS_POSTESFIXES1[[#This Row],[Prévisionnel 2020]],MS_POSTESFIXES1[[#This Row],[Prévisionnel 2021]],MS_POSTESFIXES1[[#This Row],[Prévisionnel 2022]],MS_POSTESFIXES1[[#This Row],[Prévisionnel 2023]],MS_POSTESFIXES1[[#This Row],[Prévisionnel 2024]],MS_POSTESFIXES1[[#This Row],[Prévisionnel 2025]],MS_POSTESFIXES1[[#This Row],[Prévisionnel 2026]],MS_POSTESFIXES1[[#This Row],[Prévisionnel 2027]],MS_POSTESFIXES1[[#This Row],[Prévisionnel 2028]],MS_POSTESFIXES1[[#This Row],[Prévisionnel 2029]],MS_POSTESFIXES1[[#This Row],[Prévisionnel 2030]],MS_POSTESFIXES1[[#This Row],[Prévisionnel 2031]],MS_POSTESFIXES1[[#This Row],[Prévisionnel 2032]])</f>
        <v>0</v>
      </c>
      <c r="AO29" s="30">
        <f>SUM(MS_POSTESFIXES1[[#This Row],[Exécuté
2020]],MS_POSTESFIXES1[[#This Row],[Exécuté
2021]],MS_POSTESFIXES1[[#This Row],[Exécuté
2022]],MS_POSTESFIXES1[[#This Row],[Exécuté
2023]],MS_POSTESFIXES1[[#This Row],[Exécuté
2024]],MS_POSTESFIXES1[[#This Row],[Exécuté
2025]],MS_POSTESFIXES1[[#This Row],[Exécuté
2026]],MS_POSTESFIXES1[[#This Row],[Exécuté
2027]],MS_POSTESFIXES1[[#This Row],[Exécuté
2028]],MS_POSTESFIXES1[[#This Row],[Exécuté
2029]],MS_POSTESFIXES1[[#This Row],[Exécuté
2030]],MS_POSTESFIXES1[[#This Row],[Exécuté
2031]],MS_POSTESFIXES1[[#This Row],[Exécuté
2032]])</f>
        <v>0</v>
      </c>
      <c r="AP29" s="56" t="e" cm="1">
        <f t="array" ref="AP29">_xlfn.IFS(
OR((MS_POSTESFIXES1[[#This Row],[Nature du recrutement]]="Post doc"),(MS_POSTESFIXES1[[#This Row],[Nature du recrutement]]="Doctorant"),(MS_POSTESFIXES1[[#This Row],[Nature du recrutement]]="IGR"),(MS_POSTESFIXES1[[#This Row],[Nature du recrutement]]="IGE"),(MS_POSTESFIXES1[[#This Row],[Nature du recrutement]]="ASI"),(MS_POSTESFIXES1[[#This Row],[Nature du recrutement]]="TECH"),(MS_POSTESFIXES1[[#This Row],[Nature du recrutement]]="ADJAENES"),(MS_POSTESFIXES1[[#This Row],[Nature du recrutement]]="Enseignant / Chercheur")),"Personnels académiques et administratifs (hors conférenciers, vacataires, PI et étudiants)",
OR((MS_POSTESFIXES1[[#This Row],[Nature du recrutement]]="Conférencier"),(MS_POSTESFIXES1[[#This Row],[Nature du recrutement]]="Enseignant vacataire"),(MS_POSTESFIXES1[[#This Row],[Nature du recrutement]]="Professeur invité"),(MS_POSTESFIXES1[[#This Row],[Nature du recrutement]]="Contrat étudiant")),"Conférenciers, vacataires, PI et étudiants")</f>
        <v>#N/A</v>
      </c>
    </row>
    <row r="30" spans="3:42" ht="17.25" customHeight="1" x14ac:dyDescent="0.35">
      <c r="C30" s="32"/>
      <c r="D30" s="33"/>
      <c r="E30" s="33"/>
      <c r="F30" s="33"/>
      <c r="G30" s="33"/>
      <c r="H30" s="33"/>
      <c r="I30" s="33"/>
      <c r="J30" s="33"/>
      <c r="K30" s="34"/>
      <c r="L30" s="35"/>
      <c r="M30" s="36">
        <f t="shared" si="1"/>
        <v>0</v>
      </c>
      <c r="N30" s="43"/>
      <c r="O30" s="35"/>
      <c r="P30" s="49"/>
      <c r="Q30" s="50"/>
      <c r="R30" s="37"/>
      <c r="S30" s="35"/>
      <c r="T30" s="49"/>
      <c r="U30" s="50"/>
      <c r="V30" s="35"/>
      <c r="W30" s="35"/>
      <c r="X30" s="49"/>
      <c r="Y30" s="50"/>
      <c r="Z30" s="35"/>
      <c r="AA30" s="35"/>
      <c r="AB30" s="49"/>
      <c r="AC30" s="50"/>
      <c r="AD30" s="35"/>
      <c r="AE30" s="35"/>
      <c r="AF30" s="49"/>
      <c r="AG30" s="50"/>
      <c r="AH30" s="35"/>
      <c r="AI30" s="35"/>
      <c r="AJ30" s="49"/>
      <c r="AK30" s="50"/>
      <c r="AL30" s="35"/>
      <c r="AM30" s="35"/>
      <c r="AN30" s="30">
        <f>SUM(MS_POSTESFIXES1[[#This Row],[Prévisionnel 2020]],MS_POSTESFIXES1[[#This Row],[Prévisionnel 2021]],MS_POSTESFIXES1[[#This Row],[Prévisionnel 2022]],MS_POSTESFIXES1[[#This Row],[Prévisionnel 2023]],MS_POSTESFIXES1[[#This Row],[Prévisionnel 2024]],MS_POSTESFIXES1[[#This Row],[Prévisionnel 2025]],MS_POSTESFIXES1[[#This Row],[Prévisionnel 2026]],MS_POSTESFIXES1[[#This Row],[Prévisionnel 2027]],MS_POSTESFIXES1[[#This Row],[Prévisionnel 2028]],MS_POSTESFIXES1[[#This Row],[Prévisionnel 2029]],MS_POSTESFIXES1[[#This Row],[Prévisionnel 2030]],MS_POSTESFIXES1[[#This Row],[Prévisionnel 2031]],MS_POSTESFIXES1[[#This Row],[Prévisionnel 2032]])</f>
        <v>0</v>
      </c>
      <c r="AO30" s="30">
        <f>SUM(MS_POSTESFIXES1[[#This Row],[Exécuté
2020]],MS_POSTESFIXES1[[#This Row],[Exécuté
2021]],MS_POSTESFIXES1[[#This Row],[Exécuté
2022]],MS_POSTESFIXES1[[#This Row],[Exécuté
2023]],MS_POSTESFIXES1[[#This Row],[Exécuté
2024]],MS_POSTESFIXES1[[#This Row],[Exécuté
2025]],MS_POSTESFIXES1[[#This Row],[Exécuté
2026]],MS_POSTESFIXES1[[#This Row],[Exécuté
2027]],MS_POSTESFIXES1[[#This Row],[Exécuté
2028]],MS_POSTESFIXES1[[#This Row],[Exécuté
2029]],MS_POSTESFIXES1[[#This Row],[Exécuté
2030]],MS_POSTESFIXES1[[#This Row],[Exécuté
2031]],MS_POSTESFIXES1[[#This Row],[Exécuté
2032]])</f>
        <v>0</v>
      </c>
      <c r="AP30" s="56" t="e" cm="1">
        <f t="array" ref="AP30">_xlfn.IFS(
OR((MS_POSTESFIXES1[[#This Row],[Nature du recrutement]]="Post doc"),(MS_POSTESFIXES1[[#This Row],[Nature du recrutement]]="Doctorant"),(MS_POSTESFIXES1[[#This Row],[Nature du recrutement]]="IGR"),(MS_POSTESFIXES1[[#This Row],[Nature du recrutement]]="IGE"),(MS_POSTESFIXES1[[#This Row],[Nature du recrutement]]="ASI"),(MS_POSTESFIXES1[[#This Row],[Nature du recrutement]]="TECH"),(MS_POSTESFIXES1[[#This Row],[Nature du recrutement]]="ADJAENES"),(MS_POSTESFIXES1[[#This Row],[Nature du recrutement]]="Enseignant / Chercheur")),"Personnels académiques et administratifs (hors conférenciers, vacataires, PI et étudiants)",
OR((MS_POSTESFIXES1[[#This Row],[Nature du recrutement]]="Conférencier"),(MS_POSTESFIXES1[[#This Row],[Nature du recrutement]]="Enseignant vacataire"),(MS_POSTESFIXES1[[#This Row],[Nature du recrutement]]="Professeur invité"),(MS_POSTESFIXES1[[#This Row],[Nature du recrutement]]="Contrat étudiant")),"Conférenciers, vacataires, PI et étudiants")</f>
        <v>#N/A</v>
      </c>
    </row>
    <row r="31" spans="3:42" ht="17.25" customHeight="1" x14ac:dyDescent="0.35">
      <c r="C31" s="32"/>
      <c r="D31" s="33"/>
      <c r="E31" s="33"/>
      <c r="F31" s="33"/>
      <c r="G31" s="33"/>
      <c r="H31" s="33"/>
      <c r="I31" s="33"/>
      <c r="J31" s="33"/>
      <c r="K31" s="34"/>
      <c r="L31" s="35"/>
      <c r="M31" s="36">
        <f t="shared" si="1"/>
        <v>0</v>
      </c>
      <c r="N31" s="43"/>
      <c r="O31" s="35"/>
      <c r="P31" s="49"/>
      <c r="Q31" s="50"/>
      <c r="R31" s="37"/>
      <c r="S31" s="35"/>
      <c r="T31" s="49"/>
      <c r="U31" s="50"/>
      <c r="V31" s="35"/>
      <c r="W31" s="35"/>
      <c r="X31" s="49"/>
      <c r="Y31" s="50"/>
      <c r="Z31" s="35"/>
      <c r="AA31" s="35"/>
      <c r="AB31" s="49"/>
      <c r="AC31" s="50"/>
      <c r="AD31" s="35"/>
      <c r="AE31" s="35"/>
      <c r="AF31" s="49"/>
      <c r="AG31" s="50"/>
      <c r="AH31" s="35"/>
      <c r="AI31" s="35"/>
      <c r="AJ31" s="49"/>
      <c r="AK31" s="50"/>
      <c r="AL31" s="35"/>
      <c r="AM31" s="35"/>
      <c r="AN31" s="30">
        <f>SUM(MS_POSTESFIXES1[[#This Row],[Prévisionnel 2020]],MS_POSTESFIXES1[[#This Row],[Prévisionnel 2021]],MS_POSTESFIXES1[[#This Row],[Prévisionnel 2022]],MS_POSTESFIXES1[[#This Row],[Prévisionnel 2023]],MS_POSTESFIXES1[[#This Row],[Prévisionnel 2024]],MS_POSTESFIXES1[[#This Row],[Prévisionnel 2025]],MS_POSTESFIXES1[[#This Row],[Prévisionnel 2026]],MS_POSTESFIXES1[[#This Row],[Prévisionnel 2027]],MS_POSTESFIXES1[[#This Row],[Prévisionnel 2028]],MS_POSTESFIXES1[[#This Row],[Prévisionnel 2029]],MS_POSTESFIXES1[[#This Row],[Prévisionnel 2030]],MS_POSTESFIXES1[[#This Row],[Prévisionnel 2031]],MS_POSTESFIXES1[[#This Row],[Prévisionnel 2032]])</f>
        <v>0</v>
      </c>
      <c r="AO31" s="30">
        <f>SUM(MS_POSTESFIXES1[[#This Row],[Exécuté
2020]],MS_POSTESFIXES1[[#This Row],[Exécuté
2021]],MS_POSTESFIXES1[[#This Row],[Exécuté
2022]],MS_POSTESFIXES1[[#This Row],[Exécuté
2023]],MS_POSTESFIXES1[[#This Row],[Exécuté
2024]],MS_POSTESFIXES1[[#This Row],[Exécuté
2025]],MS_POSTESFIXES1[[#This Row],[Exécuté
2026]],MS_POSTESFIXES1[[#This Row],[Exécuté
2027]],MS_POSTESFIXES1[[#This Row],[Exécuté
2028]],MS_POSTESFIXES1[[#This Row],[Exécuté
2029]],MS_POSTESFIXES1[[#This Row],[Exécuté
2030]],MS_POSTESFIXES1[[#This Row],[Exécuté
2031]],MS_POSTESFIXES1[[#This Row],[Exécuté
2032]])</f>
        <v>0</v>
      </c>
      <c r="AP31" s="56" t="e" cm="1">
        <f t="array" ref="AP31">_xlfn.IFS(
OR((MS_POSTESFIXES1[[#This Row],[Nature du recrutement]]="Post doc"),(MS_POSTESFIXES1[[#This Row],[Nature du recrutement]]="Doctorant"),(MS_POSTESFIXES1[[#This Row],[Nature du recrutement]]="IGR"),(MS_POSTESFIXES1[[#This Row],[Nature du recrutement]]="IGE"),(MS_POSTESFIXES1[[#This Row],[Nature du recrutement]]="ASI"),(MS_POSTESFIXES1[[#This Row],[Nature du recrutement]]="TECH"),(MS_POSTESFIXES1[[#This Row],[Nature du recrutement]]="ADJAENES"),(MS_POSTESFIXES1[[#This Row],[Nature du recrutement]]="Enseignant / Chercheur")),"Personnels académiques et administratifs (hors conférenciers, vacataires, PI et étudiants)",
OR((MS_POSTESFIXES1[[#This Row],[Nature du recrutement]]="Conférencier"),(MS_POSTESFIXES1[[#This Row],[Nature du recrutement]]="Enseignant vacataire"),(MS_POSTESFIXES1[[#This Row],[Nature du recrutement]]="Professeur invité"),(MS_POSTESFIXES1[[#This Row],[Nature du recrutement]]="Contrat étudiant")),"Conférenciers, vacataires, PI et étudiants")</f>
        <v>#N/A</v>
      </c>
    </row>
    <row r="32" spans="3:42" ht="17.25" customHeight="1" x14ac:dyDescent="0.35">
      <c r="C32" s="32"/>
      <c r="D32" s="33"/>
      <c r="E32" s="33"/>
      <c r="F32" s="33"/>
      <c r="G32" s="33"/>
      <c r="H32" s="33"/>
      <c r="I32" s="33"/>
      <c r="J32" s="33"/>
      <c r="K32" s="34"/>
      <c r="L32" s="35"/>
      <c r="M32" s="36">
        <f t="shared" si="1"/>
        <v>0</v>
      </c>
      <c r="N32" s="37"/>
      <c r="O32" s="35"/>
      <c r="P32" s="49"/>
      <c r="Q32" s="50"/>
      <c r="R32" s="37"/>
      <c r="S32" s="35"/>
      <c r="T32" s="49"/>
      <c r="U32" s="50"/>
      <c r="V32" s="35"/>
      <c r="W32" s="35"/>
      <c r="X32" s="49"/>
      <c r="Y32" s="50"/>
      <c r="Z32" s="35"/>
      <c r="AA32" s="35"/>
      <c r="AB32" s="49"/>
      <c r="AC32" s="50"/>
      <c r="AD32" s="35"/>
      <c r="AE32" s="35"/>
      <c r="AF32" s="49"/>
      <c r="AG32" s="50"/>
      <c r="AH32" s="35"/>
      <c r="AI32" s="35"/>
      <c r="AJ32" s="49"/>
      <c r="AK32" s="50"/>
      <c r="AL32" s="35"/>
      <c r="AM32" s="35"/>
      <c r="AN32" s="30">
        <f>SUM(MS_POSTESFIXES1[[#This Row],[Prévisionnel 2020]],MS_POSTESFIXES1[[#This Row],[Prévisionnel 2021]],MS_POSTESFIXES1[[#This Row],[Prévisionnel 2022]],MS_POSTESFIXES1[[#This Row],[Prévisionnel 2023]],MS_POSTESFIXES1[[#This Row],[Prévisionnel 2024]],MS_POSTESFIXES1[[#This Row],[Prévisionnel 2025]],MS_POSTESFIXES1[[#This Row],[Prévisionnel 2026]],MS_POSTESFIXES1[[#This Row],[Prévisionnel 2027]],MS_POSTESFIXES1[[#This Row],[Prévisionnel 2028]],MS_POSTESFIXES1[[#This Row],[Prévisionnel 2029]],MS_POSTESFIXES1[[#This Row],[Prévisionnel 2030]],MS_POSTESFIXES1[[#This Row],[Prévisionnel 2031]],MS_POSTESFIXES1[[#This Row],[Prévisionnel 2032]])</f>
        <v>0</v>
      </c>
      <c r="AO32" s="30">
        <f>SUM(MS_POSTESFIXES1[[#This Row],[Exécuté
2020]],MS_POSTESFIXES1[[#This Row],[Exécuté
2021]],MS_POSTESFIXES1[[#This Row],[Exécuté
2022]],MS_POSTESFIXES1[[#This Row],[Exécuté
2023]],MS_POSTESFIXES1[[#This Row],[Exécuté
2024]],MS_POSTESFIXES1[[#This Row],[Exécuté
2025]],MS_POSTESFIXES1[[#This Row],[Exécuté
2026]],MS_POSTESFIXES1[[#This Row],[Exécuté
2027]],MS_POSTESFIXES1[[#This Row],[Exécuté
2028]],MS_POSTESFIXES1[[#This Row],[Exécuté
2029]],MS_POSTESFIXES1[[#This Row],[Exécuté
2030]],MS_POSTESFIXES1[[#This Row],[Exécuté
2031]],MS_POSTESFIXES1[[#This Row],[Exécuté
2032]])</f>
        <v>0</v>
      </c>
      <c r="AP32" s="56" t="e" cm="1">
        <f t="array" ref="AP32">_xlfn.IFS(
OR((MS_POSTESFIXES1[[#This Row],[Nature du recrutement]]="Post doc"),(MS_POSTESFIXES1[[#This Row],[Nature du recrutement]]="Doctorant"),(MS_POSTESFIXES1[[#This Row],[Nature du recrutement]]="IGR"),(MS_POSTESFIXES1[[#This Row],[Nature du recrutement]]="IGE"),(MS_POSTESFIXES1[[#This Row],[Nature du recrutement]]="ASI"),(MS_POSTESFIXES1[[#This Row],[Nature du recrutement]]="TECH"),(MS_POSTESFIXES1[[#This Row],[Nature du recrutement]]="ADJAENES"),(MS_POSTESFIXES1[[#This Row],[Nature du recrutement]]="Enseignant / Chercheur")),"Personnels académiques et administratifs (hors conférenciers, vacataires, PI et étudiants)",
OR((MS_POSTESFIXES1[[#This Row],[Nature du recrutement]]="Conférencier"),(MS_POSTESFIXES1[[#This Row],[Nature du recrutement]]="Enseignant vacataire"),(MS_POSTESFIXES1[[#This Row],[Nature du recrutement]]="Professeur invité"),(MS_POSTESFIXES1[[#This Row],[Nature du recrutement]]="Contrat étudiant")),"Conférenciers, vacataires, PI et étudiants")</f>
        <v>#N/A</v>
      </c>
    </row>
    <row r="33" spans="1:42" ht="17.25" customHeight="1" x14ac:dyDescent="0.35">
      <c r="C33" s="32"/>
      <c r="D33" s="33"/>
      <c r="E33" s="33"/>
      <c r="F33" s="33"/>
      <c r="G33" s="33"/>
      <c r="H33" s="33"/>
      <c r="I33" s="33"/>
      <c r="J33" s="33"/>
      <c r="K33" s="34"/>
      <c r="L33" s="35"/>
      <c r="M33" s="36">
        <f t="shared" ref="M33:M42" si="2">SUM(K33:L33)</f>
        <v>0</v>
      </c>
      <c r="N33" s="37"/>
      <c r="O33" s="35"/>
      <c r="P33" s="49"/>
      <c r="Q33" s="50"/>
      <c r="R33" s="37"/>
      <c r="S33" s="35"/>
      <c r="T33" s="49"/>
      <c r="U33" s="50"/>
      <c r="V33" s="35"/>
      <c r="W33" s="35"/>
      <c r="X33" s="49"/>
      <c r="Y33" s="50"/>
      <c r="Z33" s="35"/>
      <c r="AA33" s="35"/>
      <c r="AB33" s="49"/>
      <c r="AC33" s="50"/>
      <c r="AD33" s="35"/>
      <c r="AE33" s="35"/>
      <c r="AF33" s="49"/>
      <c r="AG33" s="50"/>
      <c r="AH33" s="35"/>
      <c r="AI33" s="35"/>
      <c r="AJ33" s="49"/>
      <c r="AK33" s="50"/>
      <c r="AL33" s="35"/>
      <c r="AM33" s="35"/>
      <c r="AN33" s="30">
        <f>SUM(MS_POSTESFIXES1[[#This Row],[Prévisionnel 2020]],MS_POSTESFIXES1[[#This Row],[Prévisionnel 2021]],MS_POSTESFIXES1[[#This Row],[Prévisionnel 2022]],MS_POSTESFIXES1[[#This Row],[Prévisionnel 2023]],MS_POSTESFIXES1[[#This Row],[Prévisionnel 2024]],MS_POSTESFIXES1[[#This Row],[Prévisionnel 2025]],MS_POSTESFIXES1[[#This Row],[Prévisionnel 2026]],MS_POSTESFIXES1[[#This Row],[Prévisionnel 2027]],MS_POSTESFIXES1[[#This Row],[Prévisionnel 2028]],MS_POSTESFIXES1[[#This Row],[Prévisionnel 2029]],MS_POSTESFIXES1[[#This Row],[Prévisionnel 2030]],MS_POSTESFIXES1[[#This Row],[Prévisionnel 2031]],MS_POSTESFIXES1[[#This Row],[Prévisionnel 2032]])</f>
        <v>0</v>
      </c>
      <c r="AO33" s="30">
        <f>SUM(MS_POSTESFIXES1[[#This Row],[Exécuté
2020]],MS_POSTESFIXES1[[#This Row],[Exécuté
2021]],MS_POSTESFIXES1[[#This Row],[Exécuté
2022]],MS_POSTESFIXES1[[#This Row],[Exécuté
2023]],MS_POSTESFIXES1[[#This Row],[Exécuté
2024]],MS_POSTESFIXES1[[#This Row],[Exécuté
2025]],MS_POSTESFIXES1[[#This Row],[Exécuté
2026]],MS_POSTESFIXES1[[#This Row],[Exécuté
2027]],MS_POSTESFIXES1[[#This Row],[Exécuté
2028]],MS_POSTESFIXES1[[#This Row],[Exécuté
2029]],MS_POSTESFIXES1[[#This Row],[Exécuté
2030]],MS_POSTESFIXES1[[#This Row],[Exécuté
2031]],MS_POSTESFIXES1[[#This Row],[Exécuté
2032]])</f>
        <v>0</v>
      </c>
      <c r="AP33" s="56" t="e" cm="1">
        <f t="array" ref="AP33">_xlfn.IFS(
OR((MS_POSTESFIXES1[[#This Row],[Nature du recrutement]]="Post doc"),(MS_POSTESFIXES1[[#This Row],[Nature du recrutement]]="Doctorant"),(MS_POSTESFIXES1[[#This Row],[Nature du recrutement]]="IGR"),(MS_POSTESFIXES1[[#This Row],[Nature du recrutement]]="IGE"),(MS_POSTESFIXES1[[#This Row],[Nature du recrutement]]="ASI"),(MS_POSTESFIXES1[[#This Row],[Nature du recrutement]]="TECH"),(MS_POSTESFIXES1[[#This Row],[Nature du recrutement]]="ADJAENES"),(MS_POSTESFIXES1[[#This Row],[Nature du recrutement]]="Enseignant / Chercheur")),"Personnels académiques et administratifs (hors conférenciers, vacataires, PI et étudiants)",
OR((MS_POSTESFIXES1[[#This Row],[Nature du recrutement]]="Conférencier"),(MS_POSTESFIXES1[[#This Row],[Nature du recrutement]]="Enseignant vacataire"),(MS_POSTESFIXES1[[#This Row],[Nature du recrutement]]="Professeur invité"),(MS_POSTESFIXES1[[#This Row],[Nature du recrutement]]="Contrat étudiant")),"Conférenciers, vacataires, PI et étudiants")</f>
        <v>#N/A</v>
      </c>
    </row>
    <row r="34" spans="1:42" ht="17.25" customHeight="1" x14ac:dyDescent="0.35">
      <c r="C34" s="32"/>
      <c r="D34" s="33"/>
      <c r="E34" s="33"/>
      <c r="F34" s="33"/>
      <c r="G34" s="33"/>
      <c r="H34" s="33"/>
      <c r="I34" s="33"/>
      <c r="J34" s="33"/>
      <c r="K34" s="34"/>
      <c r="L34" s="35"/>
      <c r="M34" s="36">
        <f t="shared" si="2"/>
        <v>0</v>
      </c>
      <c r="N34" s="43"/>
      <c r="O34" s="35"/>
      <c r="P34" s="49"/>
      <c r="Q34" s="50"/>
      <c r="R34" s="37"/>
      <c r="S34" s="35"/>
      <c r="T34" s="49"/>
      <c r="U34" s="50"/>
      <c r="V34" s="35"/>
      <c r="W34" s="35"/>
      <c r="X34" s="49"/>
      <c r="Y34" s="50"/>
      <c r="Z34" s="35"/>
      <c r="AA34" s="35"/>
      <c r="AB34" s="49"/>
      <c r="AC34" s="50"/>
      <c r="AD34" s="35"/>
      <c r="AE34" s="35"/>
      <c r="AF34" s="49"/>
      <c r="AG34" s="50"/>
      <c r="AH34" s="35"/>
      <c r="AI34" s="35"/>
      <c r="AJ34" s="49"/>
      <c r="AK34" s="50"/>
      <c r="AL34" s="35"/>
      <c r="AM34" s="35"/>
      <c r="AN34" s="30">
        <f>SUM(MS_POSTESFIXES1[[#This Row],[Prévisionnel 2020]],MS_POSTESFIXES1[[#This Row],[Prévisionnel 2021]],MS_POSTESFIXES1[[#This Row],[Prévisionnel 2022]],MS_POSTESFIXES1[[#This Row],[Prévisionnel 2023]],MS_POSTESFIXES1[[#This Row],[Prévisionnel 2024]],MS_POSTESFIXES1[[#This Row],[Prévisionnel 2025]],MS_POSTESFIXES1[[#This Row],[Prévisionnel 2026]],MS_POSTESFIXES1[[#This Row],[Prévisionnel 2027]],MS_POSTESFIXES1[[#This Row],[Prévisionnel 2028]],MS_POSTESFIXES1[[#This Row],[Prévisionnel 2029]],MS_POSTESFIXES1[[#This Row],[Prévisionnel 2030]],MS_POSTESFIXES1[[#This Row],[Prévisionnel 2031]],MS_POSTESFIXES1[[#This Row],[Prévisionnel 2032]])</f>
        <v>0</v>
      </c>
      <c r="AO34" s="30">
        <f>SUM(MS_POSTESFIXES1[[#This Row],[Exécuté
2020]],MS_POSTESFIXES1[[#This Row],[Exécuté
2021]],MS_POSTESFIXES1[[#This Row],[Exécuté
2022]],MS_POSTESFIXES1[[#This Row],[Exécuté
2023]],MS_POSTESFIXES1[[#This Row],[Exécuté
2024]],MS_POSTESFIXES1[[#This Row],[Exécuté
2025]],MS_POSTESFIXES1[[#This Row],[Exécuté
2026]],MS_POSTESFIXES1[[#This Row],[Exécuté
2027]],MS_POSTESFIXES1[[#This Row],[Exécuté
2028]],MS_POSTESFIXES1[[#This Row],[Exécuté
2029]],MS_POSTESFIXES1[[#This Row],[Exécuté
2030]],MS_POSTESFIXES1[[#This Row],[Exécuté
2031]],MS_POSTESFIXES1[[#This Row],[Exécuté
2032]])</f>
        <v>0</v>
      </c>
      <c r="AP34" s="56" t="e" cm="1">
        <f t="array" ref="AP34">_xlfn.IFS(
OR((MS_POSTESFIXES1[[#This Row],[Nature du recrutement]]="Post doc"),(MS_POSTESFIXES1[[#This Row],[Nature du recrutement]]="Doctorant"),(MS_POSTESFIXES1[[#This Row],[Nature du recrutement]]="IGR"),(MS_POSTESFIXES1[[#This Row],[Nature du recrutement]]="IGE"),(MS_POSTESFIXES1[[#This Row],[Nature du recrutement]]="ASI"),(MS_POSTESFIXES1[[#This Row],[Nature du recrutement]]="TECH"),(MS_POSTESFIXES1[[#This Row],[Nature du recrutement]]="ADJAENES"),(MS_POSTESFIXES1[[#This Row],[Nature du recrutement]]="Enseignant / Chercheur")),"Personnels académiques et administratifs (hors conférenciers, vacataires, PI et étudiants)",
OR((MS_POSTESFIXES1[[#This Row],[Nature du recrutement]]="Conférencier"),(MS_POSTESFIXES1[[#This Row],[Nature du recrutement]]="Enseignant vacataire"),(MS_POSTESFIXES1[[#This Row],[Nature du recrutement]]="Professeur invité"),(MS_POSTESFIXES1[[#This Row],[Nature du recrutement]]="Contrat étudiant")),"Conférenciers, vacataires, PI et étudiants")</f>
        <v>#N/A</v>
      </c>
    </row>
    <row r="35" spans="1:42" ht="17.25" customHeight="1" x14ac:dyDescent="0.35">
      <c r="C35" s="32"/>
      <c r="D35" s="33"/>
      <c r="E35" s="33"/>
      <c r="F35" s="33"/>
      <c r="G35" s="33"/>
      <c r="H35" s="33"/>
      <c r="I35" s="33"/>
      <c r="J35" s="33"/>
      <c r="K35" s="34"/>
      <c r="L35" s="35"/>
      <c r="M35" s="36">
        <f t="shared" si="2"/>
        <v>0</v>
      </c>
      <c r="N35" s="43"/>
      <c r="O35" s="35"/>
      <c r="P35" s="49"/>
      <c r="Q35" s="50"/>
      <c r="R35" s="37"/>
      <c r="S35" s="35"/>
      <c r="T35" s="49"/>
      <c r="U35" s="50"/>
      <c r="V35" s="35"/>
      <c r="W35" s="35"/>
      <c r="X35" s="49"/>
      <c r="Y35" s="50"/>
      <c r="Z35" s="35"/>
      <c r="AA35" s="35"/>
      <c r="AB35" s="49"/>
      <c r="AC35" s="50"/>
      <c r="AD35" s="35"/>
      <c r="AE35" s="35"/>
      <c r="AF35" s="49"/>
      <c r="AG35" s="50"/>
      <c r="AH35" s="35"/>
      <c r="AI35" s="35"/>
      <c r="AJ35" s="49"/>
      <c r="AK35" s="50"/>
      <c r="AL35" s="35"/>
      <c r="AM35" s="35"/>
      <c r="AN35" s="30">
        <f>SUM(MS_POSTESFIXES1[[#This Row],[Prévisionnel 2020]],MS_POSTESFIXES1[[#This Row],[Prévisionnel 2021]],MS_POSTESFIXES1[[#This Row],[Prévisionnel 2022]],MS_POSTESFIXES1[[#This Row],[Prévisionnel 2023]],MS_POSTESFIXES1[[#This Row],[Prévisionnel 2024]],MS_POSTESFIXES1[[#This Row],[Prévisionnel 2025]],MS_POSTESFIXES1[[#This Row],[Prévisionnel 2026]],MS_POSTESFIXES1[[#This Row],[Prévisionnel 2027]],MS_POSTESFIXES1[[#This Row],[Prévisionnel 2028]],MS_POSTESFIXES1[[#This Row],[Prévisionnel 2029]],MS_POSTESFIXES1[[#This Row],[Prévisionnel 2030]],MS_POSTESFIXES1[[#This Row],[Prévisionnel 2031]],MS_POSTESFIXES1[[#This Row],[Prévisionnel 2032]])</f>
        <v>0</v>
      </c>
      <c r="AO35" s="30">
        <f>SUM(MS_POSTESFIXES1[[#This Row],[Exécuté
2020]],MS_POSTESFIXES1[[#This Row],[Exécuté
2021]],MS_POSTESFIXES1[[#This Row],[Exécuté
2022]],MS_POSTESFIXES1[[#This Row],[Exécuté
2023]],MS_POSTESFIXES1[[#This Row],[Exécuté
2024]],MS_POSTESFIXES1[[#This Row],[Exécuté
2025]],MS_POSTESFIXES1[[#This Row],[Exécuté
2026]],MS_POSTESFIXES1[[#This Row],[Exécuté
2027]],MS_POSTESFIXES1[[#This Row],[Exécuté
2028]],MS_POSTESFIXES1[[#This Row],[Exécuté
2029]],MS_POSTESFIXES1[[#This Row],[Exécuté
2030]],MS_POSTESFIXES1[[#This Row],[Exécuté
2031]],MS_POSTESFIXES1[[#This Row],[Exécuté
2032]])</f>
        <v>0</v>
      </c>
      <c r="AP35" s="56" t="e" cm="1">
        <f t="array" ref="AP35">_xlfn.IFS(
OR((MS_POSTESFIXES1[[#This Row],[Nature du recrutement]]="Post doc"),(MS_POSTESFIXES1[[#This Row],[Nature du recrutement]]="Doctorant"),(MS_POSTESFIXES1[[#This Row],[Nature du recrutement]]="IGR"),(MS_POSTESFIXES1[[#This Row],[Nature du recrutement]]="IGE"),(MS_POSTESFIXES1[[#This Row],[Nature du recrutement]]="ASI"),(MS_POSTESFIXES1[[#This Row],[Nature du recrutement]]="TECH"),(MS_POSTESFIXES1[[#This Row],[Nature du recrutement]]="ADJAENES"),(MS_POSTESFIXES1[[#This Row],[Nature du recrutement]]="Enseignant / Chercheur")),"Personnels académiques et administratifs (hors conférenciers, vacataires, PI et étudiants)",
OR((MS_POSTESFIXES1[[#This Row],[Nature du recrutement]]="Conférencier"),(MS_POSTESFIXES1[[#This Row],[Nature du recrutement]]="Enseignant vacataire"),(MS_POSTESFIXES1[[#This Row],[Nature du recrutement]]="Professeur invité"),(MS_POSTESFIXES1[[#This Row],[Nature du recrutement]]="Contrat étudiant")),"Conférenciers, vacataires, PI et étudiants")</f>
        <v>#N/A</v>
      </c>
    </row>
    <row r="36" spans="1:42" ht="17.25" customHeight="1" x14ac:dyDescent="0.35">
      <c r="C36" s="32"/>
      <c r="D36" s="33"/>
      <c r="E36" s="33"/>
      <c r="F36" s="33"/>
      <c r="G36" s="33"/>
      <c r="H36" s="33"/>
      <c r="I36" s="33"/>
      <c r="J36" s="33"/>
      <c r="K36" s="34"/>
      <c r="L36" s="35"/>
      <c r="M36" s="36">
        <f t="shared" si="2"/>
        <v>0</v>
      </c>
      <c r="N36" s="43"/>
      <c r="O36" s="35"/>
      <c r="P36" s="49"/>
      <c r="Q36" s="50"/>
      <c r="R36" s="37"/>
      <c r="S36" s="35"/>
      <c r="T36" s="49"/>
      <c r="U36" s="50"/>
      <c r="V36" s="35"/>
      <c r="W36" s="35"/>
      <c r="X36" s="49"/>
      <c r="Y36" s="50"/>
      <c r="Z36" s="35"/>
      <c r="AA36" s="35"/>
      <c r="AB36" s="49"/>
      <c r="AC36" s="50"/>
      <c r="AD36" s="35"/>
      <c r="AE36" s="35"/>
      <c r="AF36" s="49"/>
      <c r="AG36" s="50"/>
      <c r="AH36" s="35"/>
      <c r="AI36" s="35"/>
      <c r="AJ36" s="49"/>
      <c r="AK36" s="50"/>
      <c r="AL36" s="35"/>
      <c r="AM36" s="35"/>
      <c r="AN36" s="30">
        <f>SUM(MS_POSTESFIXES1[[#This Row],[Prévisionnel 2020]],MS_POSTESFIXES1[[#This Row],[Prévisionnel 2021]],MS_POSTESFIXES1[[#This Row],[Prévisionnel 2022]],MS_POSTESFIXES1[[#This Row],[Prévisionnel 2023]],MS_POSTESFIXES1[[#This Row],[Prévisionnel 2024]],MS_POSTESFIXES1[[#This Row],[Prévisionnel 2025]],MS_POSTESFIXES1[[#This Row],[Prévisionnel 2026]],MS_POSTESFIXES1[[#This Row],[Prévisionnel 2027]],MS_POSTESFIXES1[[#This Row],[Prévisionnel 2028]],MS_POSTESFIXES1[[#This Row],[Prévisionnel 2029]],MS_POSTESFIXES1[[#This Row],[Prévisionnel 2030]],MS_POSTESFIXES1[[#This Row],[Prévisionnel 2031]],MS_POSTESFIXES1[[#This Row],[Prévisionnel 2032]])</f>
        <v>0</v>
      </c>
      <c r="AO36" s="30">
        <f>SUM(MS_POSTESFIXES1[[#This Row],[Exécuté
2020]],MS_POSTESFIXES1[[#This Row],[Exécuté
2021]],MS_POSTESFIXES1[[#This Row],[Exécuté
2022]],MS_POSTESFIXES1[[#This Row],[Exécuté
2023]],MS_POSTESFIXES1[[#This Row],[Exécuté
2024]],MS_POSTESFIXES1[[#This Row],[Exécuté
2025]],MS_POSTESFIXES1[[#This Row],[Exécuté
2026]],MS_POSTESFIXES1[[#This Row],[Exécuté
2027]],MS_POSTESFIXES1[[#This Row],[Exécuté
2028]],MS_POSTESFIXES1[[#This Row],[Exécuté
2029]],MS_POSTESFIXES1[[#This Row],[Exécuté
2030]],MS_POSTESFIXES1[[#This Row],[Exécuté
2031]],MS_POSTESFIXES1[[#This Row],[Exécuté
2032]])</f>
        <v>0</v>
      </c>
      <c r="AP36" s="56" t="e" cm="1">
        <f t="array" ref="AP36">_xlfn.IFS(
OR((MS_POSTESFIXES1[[#This Row],[Nature du recrutement]]="Post doc"),(MS_POSTESFIXES1[[#This Row],[Nature du recrutement]]="Doctorant"),(MS_POSTESFIXES1[[#This Row],[Nature du recrutement]]="IGR"),(MS_POSTESFIXES1[[#This Row],[Nature du recrutement]]="IGE"),(MS_POSTESFIXES1[[#This Row],[Nature du recrutement]]="ASI"),(MS_POSTESFIXES1[[#This Row],[Nature du recrutement]]="TECH"),(MS_POSTESFIXES1[[#This Row],[Nature du recrutement]]="ADJAENES"),(MS_POSTESFIXES1[[#This Row],[Nature du recrutement]]="Enseignant / Chercheur")),"Personnels académiques et administratifs (hors conférenciers, vacataires, PI et étudiants)",
OR((MS_POSTESFIXES1[[#This Row],[Nature du recrutement]]="Conférencier"),(MS_POSTESFIXES1[[#This Row],[Nature du recrutement]]="Enseignant vacataire"),(MS_POSTESFIXES1[[#This Row],[Nature du recrutement]]="Professeur invité"),(MS_POSTESFIXES1[[#This Row],[Nature du recrutement]]="Contrat étudiant")),"Conférenciers, vacataires, PI et étudiants")</f>
        <v>#N/A</v>
      </c>
    </row>
    <row r="37" spans="1:42" ht="17.25" customHeight="1" x14ac:dyDescent="0.35">
      <c r="C37" s="32"/>
      <c r="D37" s="33"/>
      <c r="E37" s="33"/>
      <c r="F37" s="33"/>
      <c r="G37" s="33"/>
      <c r="H37" s="33"/>
      <c r="I37" s="33"/>
      <c r="J37" s="33"/>
      <c r="K37" s="34"/>
      <c r="L37" s="35"/>
      <c r="M37" s="36">
        <f t="shared" si="2"/>
        <v>0</v>
      </c>
      <c r="N37" s="43"/>
      <c r="O37" s="35"/>
      <c r="P37" s="49"/>
      <c r="Q37" s="50"/>
      <c r="R37" s="37"/>
      <c r="S37" s="35"/>
      <c r="T37" s="49"/>
      <c r="U37" s="50"/>
      <c r="V37" s="35"/>
      <c r="W37" s="35"/>
      <c r="X37" s="49"/>
      <c r="Y37" s="50"/>
      <c r="Z37" s="35"/>
      <c r="AA37" s="35"/>
      <c r="AB37" s="49"/>
      <c r="AC37" s="50"/>
      <c r="AD37" s="35"/>
      <c r="AE37" s="35"/>
      <c r="AF37" s="49"/>
      <c r="AG37" s="50"/>
      <c r="AH37" s="35"/>
      <c r="AI37" s="35"/>
      <c r="AJ37" s="49"/>
      <c r="AK37" s="50"/>
      <c r="AL37" s="35"/>
      <c r="AM37" s="35"/>
      <c r="AN37" s="30">
        <f>SUM(MS_POSTESFIXES1[[#This Row],[Prévisionnel 2020]],MS_POSTESFIXES1[[#This Row],[Prévisionnel 2021]],MS_POSTESFIXES1[[#This Row],[Prévisionnel 2022]],MS_POSTESFIXES1[[#This Row],[Prévisionnel 2023]],MS_POSTESFIXES1[[#This Row],[Prévisionnel 2024]],MS_POSTESFIXES1[[#This Row],[Prévisionnel 2025]],MS_POSTESFIXES1[[#This Row],[Prévisionnel 2026]],MS_POSTESFIXES1[[#This Row],[Prévisionnel 2027]],MS_POSTESFIXES1[[#This Row],[Prévisionnel 2028]],MS_POSTESFIXES1[[#This Row],[Prévisionnel 2029]],MS_POSTESFIXES1[[#This Row],[Prévisionnel 2030]],MS_POSTESFIXES1[[#This Row],[Prévisionnel 2031]],MS_POSTESFIXES1[[#This Row],[Prévisionnel 2032]])</f>
        <v>0</v>
      </c>
      <c r="AO37" s="30">
        <f>SUM(MS_POSTESFIXES1[[#This Row],[Exécuté
2020]],MS_POSTESFIXES1[[#This Row],[Exécuté
2021]],MS_POSTESFIXES1[[#This Row],[Exécuté
2022]],MS_POSTESFIXES1[[#This Row],[Exécuté
2023]],MS_POSTESFIXES1[[#This Row],[Exécuté
2024]],MS_POSTESFIXES1[[#This Row],[Exécuté
2025]],MS_POSTESFIXES1[[#This Row],[Exécuté
2026]],MS_POSTESFIXES1[[#This Row],[Exécuté
2027]],MS_POSTESFIXES1[[#This Row],[Exécuté
2028]],MS_POSTESFIXES1[[#This Row],[Exécuté
2029]],MS_POSTESFIXES1[[#This Row],[Exécuté
2030]],MS_POSTESFIXES1[[#This Row],[Exécuté
2031]],MS_POSTESFIXES1[[#This Row],[Exécuté
2032]])</f>
        <v>0</v>
      </c>
      <c r="AP37" s="56" t="e" cm="1">
        <f t="array" ref="AP37">_xlfn.IFS(
OR((MS_POSTESFIXES1[[#This Row],[Nature du recrutement]]="Post doc"),(MS_POSTESFIXES1[[#This Row],[Nature du recrutement]]="Doctorant"),(MS_POSTESFIXES1[[#This Row],[Nature du recrutement]]="IGR"),(MS_POSTESFIXES1[[#This Row],[Nature du recrutement]]="IGE"),(MS_POSTESFIXES1[[#This Row],[Nature du recrutement]]="ASI"),(MS_POSTESFIXES1[[#This Row],[Nature du recrutement]]="TECH"),(MS_POSTESFIXES1[[#This Row],[Nature du recrutement]]="ADJAENES"),(MS_POSTESFIXES1[[#This Row],[Nature du recrutement]]="Enseignant / Chercheur")),"Personnels académiques et administratifs (hors conférenciers, vacataires, PI et étudiants)",
OR((MS_POSTESFIXES1[[#This Row],[Nature du recrutement]]="Conférencier"),(MS_POSTESFIXES1[[#This Row],[Nature du recrutement]]="Enseignant vacataire"),(MS_POSTESFIXES1[[#This Row],[Nature du recrutement]]="Professeur invité"),(MS_POSTESFIXES1[[#This Row],[Nature du recrutement]]="Contrat étudiant")),"Conférenciers, vacataires, PI et étudiants")</f>
        <v>#N/A</v>
      </c>
    </row>
    <row r="38" spans="1:42" ht="17.25" customHeight="1" x14ac:dyDescent="0.35">
      <c r="C38" s="32"/>
      <c r="D38" s="33"/>
      <c r="E38" s="33"/>
      <c r="F38" s="33"/>
      <c r="G38" s="33"/>
      <c r="H38" s="33"/>
      <c r="I38" s="33"/>
      <c r="J38" s="33"/>
      <c r="K38" s="34"/>
      <c r="L38" s="35"/>
      <c r="M38" s="36">
        <f t="shared" si="2"/>
        <v>0</v>
      </c>
      <c r="N38" s="43"/>
      <c r="O38" s="35"/>
      <c r="P38" s="49"/>
      <c r="Q38" s="50"/>
      <c r="R38" s="37"/>
      <c r="S38" s="35"/>
      <c r="T38" s="49"/>
      <c r="U38" s="50"/>
      <c r="V38" s="35"/>
      <c r="W38" s="35"/>
      <c r="X38" s="49"/>
      <c r="Y38" s="50"/>
      <c r="Z38" s="35"/>
      <c r="AA38" s="35"/>
      <c r="AB38" s="49"/>
      <c r="AC38" s="50"/>
      <c r="AD38" s="35"/>
      <c r="AE38" s="35"/>
      <c r="AF38" s="49"/>
      <c r="AG38" s="50"/>
      <c r="AH38" s="35"/>
      <c r="AI38" s="35"/>
      <c r="AJ38" s="49"/>
      <c r="AK38" s="50"/>
      <c r="AL38" s="35"/>
      <c r="AM38" s="35"/>
      <c r="AN38" s="30">
        <f>SUM(MS_POSTESFIXES1[[#This Row],[Prévisionnel 2020]],MS_POSTESFIXES1[[#This Row],[Prévisionnel 2021]],MS_POSTESFIXES1[[#This Row],[Prévisionnel 2022]],MS_POSTESFIXES1[[#This Row],[Prévisionnel 2023]],MS_POSTESFIXES1[[#This Row],[Prévisionnel 2024]],MS_POSTESFIXES1[[#This Row],[Prévisionnel 2025]],MS_POSTESFIXES1[[#This Row],[Prévisionnel 2026]],MS_POSTESFIXES1[[#This Row],[Prévisionnel 2027]],MS_POSTESFIXES1[[#This Row],[Prévisionnel 2028]],MS_POSTESFIXES1[[#This Row],[Prévisionnel 2029]],MS_POSTESFIXES1[[#This Row],[Prévisionnel 2030]],MS_POSTESFIXES1[[#This Row],[Prévisionnel 2031]],MS_POSTESFIXES1[[#This Row],[Prévisionnel 2032]])</f>
        <v>0</v>
      </c>
      <c r="AO38" s="30">
        <f>SUM(MS_POSTESFIXES1[[#This Row],[Exécuté
2020]],MS_POSTESFIXES1[[#This Row],[Exécuté
2021]],MS_POSTESFIXES1[[#This Row],[Exécuté
2022]],MS_POSTESFIXES1[[#This Row],[Exécuté
2023]],MS_POSTESFIXES1[[#This Row],[Exécuté
2024]],MS_POSTESFIXES1[[#This Row],[Exécuté
2025]],MS_POSTESFIXES1[[#This Row],[Exécuté
2026]],MS_POSTESFIXES1[[#This Row],[Exécuté
2027]],MS_POSTESFIXES1[[#This Row],[Exécuté
2028]],MS_POSTESFIXES1[[#This Row],[Exécuté
2029]],MS_POSTESFIXES1[[#This Row],[Exécuté
2030]],MS_POSTESFIXES1[[#This Row],[Exécuté
2031]],MS_POSTESFIXES1[[#This Row],[Exécuté
2032]])</f>
        <v>0</v>
      </c>
      <c r="AP38" s="56" t="e" cm="1">
        <f t="array" ref="AP38">_xlfn.IFS(
OR((MS_POSTESFIXES1[[#This Row],[Nature du recrutement]]="Post doc"),(MS_POSTESFIXES1[[#This Row],[Nature du recrutement]]="Doctorant"),(MS_POSTESFIXES1[[#This Row],[Nature du recrutement]]="IGR"),(MS_POSTESFIXES1[[#This Row],[Nature du recrutement]]="IGE"),(MS_POSTESFIXES1[[#This Row],[Nature du recrutement]]="ASI"),(MS_POSTESFIXES1[[#This Row],[Nature du recrutement]]="TECH"),(MS_POSTESFIXES1[[#This Row],[Nature du recrutement]]="ADJAENES"),(MS_POSTESFIXES1[[#This Row],[Nature du recrutement]]="Enseignant / Chercheur")),"Personnels académiques et administratifs (hors conférenciers, vacataires, PI et étudiants)",
OR((MS_POSTESFIXES1[[#This Row],[Nature du recrutement]]="Conférencier"),(MS_POSTESFIXES1[[#This Row],[Nature du recrutement]]="Enseignant vacataire"),(MS_POSTESFIXES1[[#This Row],[Nature du recrutement]]="Professeur invité"),(MS_POSTESFIXES1[[#This Row],[Nature du recrutement]]="Contrat étudiant")),"Conférenciers, vacataires, PI et étudiants")</f>
        <v>#N/A</v>
      </c>
    </row>
    <row r="39" spans="1:42" ht="17.25" customHeight="1" x14ac:dyDescent="0.35">
      <c r="C39" s="32"/>
      <c r="D39" s="33"/>
      <c r="E39" s="33"/>
      <c r="F39" s="33"/>
      <c r="G39" s="33"/>
      <c r="H39" s="33"/>
      <c r="I39" s="33"/>
      <c r="J39" s="33"/>
      <c r="K39" s="34"/>
      <c r="L39" s="35"/>
      <c r="M39" s="36">
        <f t="shared" si="2"/>
        <v>0</v>
      </c>
      <c r="N39" s="43"/>
      <c r="O39" s="35"/>
      <c r="P39" s="49"/>
      <c r="Q39" s="50"/>
      <c r="R39" s="37"/>
      <c r="S39" s="35"/>
      <c r="T39" s="49"/>
      <c r="U39" s="50"/>
      <c r="V39" s="35"/>
      <c r="W39" s="35"/>
      <c r="X39" s="49"/>
      <c r="Y39" s="50"/>
      <c r="Z39" s="35"/>
      <c r="AA39" s="35"/>
      <c r="AB39" s="49"/>
      <c r="AC39" s="50"/>
      <c r="AD39" s="35"/>
      <c r="AE39" s="35"/>
      <c r="AF39" s="49"/>
      <c r="AG39" s="50"/>
      <c r="AH39" s="35"/>
      <c r="AI39" s="35"/>
      <c r="AJ39" s="49"/>
      <c r="AK39" s="50"/>
      <c r="AL39" s="35"/>
      <c r="AM39" s="35"/>
      <c r="AN39" s="30">
        <f>SUM(MS_POSTESFIXES1[[#This Row],[Prévisionnel 2020]],MS_POSTESFIXES1[[#This Row],[Prévisionnel 2021]],MS_POSTESFIXES1[[#This Row],[Prévisionnel 2022]],MS_POSTESFIXES1[[#This Row],[Prévisionnel 2023]],MS_POSTESFIXES1[[#This Row],[Prévisionnel 2024]],MS_POSTESFIXES1[[#This Row],[Prévisionnel 2025]],MS_POSTESFIXES1[[#This Row],[Prévisionnel 2026]],MS_POSTESFIXES1[[#This Row],[Prévisionnel 2027]],MS_POSTESFIXES1[[#This Row],[Prévisionnel 2028]],MS_POSTESFIXES1[[#This Row],[Prévisionnel 2029]],MS_POSTESFIXES1[[#This Row],[Prévisionnel 2030]],MS_POSTESFIXES1[[#This Row],[Prévisionnel 2031]],MS_POSTESFIXES1[[#This Row],[Prévisionnel 2032]])</f>
        <v>0</v>
      </c>
      <c r="AO39" s="30">
        <f>SUM(MS_POSTESFIXES1[[#This Row],[Exécuté
2020]],MS_POSTESFIXES1[[#This Row],[Exécuté
2021]],MS_POSTESFIXES1[[#This Row],[Exécuté
2022]],MS_POSTESFIXES1[[#This Row],[Exécuté
2023]],MS_POSTESFIXES1[[#This Row],[Exécuté
2024]],MS_POSTESFIXES1[[#This Row],[Exécuté
2025]],MS_POSTESFIXES1[[#This Row],[Exécuté
2026]],MS_POSTESFIXES1[[#This Row],[Exécuté
2027]],MS_POSTESFIXES1[[#This Row],[Exécuté
2028]],MS_POSTESFIXES1[[#This Row],[Exécuté
2029]],MS_POSTESFIXES1[[#This Row],[Exécuté
2030]],MS_POSTESFIXES1[[#This Row],[Exécuté
2031]],MS_POSTESFIXES1[[#This Row],[Exécuté
2032]])</f>
        <v>0</v>
      </c>
      <c r="AP39" s="56" t="e" cm="1">
        <f t="array" ref="AP39">_xlfn.IFS(
OR((MS_POSTESFIXES1[[#This Row],[Nature du recrutement]]="Post doc"),(MS_POSTESFIXES1[[#This Row],[Nature du recrutement]]="Doctorant"),(MS_POSTESFIXES1[[#This Row],[Nature du recrutement]]="IGR"),(MS_POSTESFIXES1[[#This Row],[Nature du recrutement]]="IGE"),(MS_POSTESFIXES1[[#This Row],[Nature du recrutement]]="ASI"),(MS_POSTESFIXES1[[#This Row],[Nature du recrutement]]="TECH"),(MS_POSTESFIXES1[[#This Row],[Nature du recrutement]]="ADJAENES"),(MS_POSTESFIXES1[[#This Row],[Nature du recrutement]]="Enseignant / Chercheur")),"Personnels académiques et administratifs (hors conférenciers, vacataires, PI et étudiants)",
OR((MS_POSTESFIXES1[[#This Row],[Nature du recrutement]]="Conférencier"),(MS_POSTESFIXES1[[#This Row],[Nature du recrutement]]="Enseignant vacataire"),(MS_POSTESFIXES1[[#This Row],[Nature du recrutement]]="Professeur invité"),(MS_POSTESFIXES1[[#This Row],[Nature du recrutement]]="Contrat étudiant")),"Conférenciers, vacataires, PI et étudiants")</f>
        <v>#N/A</v>
      </c>
    </row>
    <row r="40" spans="1:42" ht="17.25" customHeight="1" x14ac:dyDescent="0.35">
      <c r="C40" s="32"/>
      <c r="D40" s="33"/>
      <c r="E40" s="33"/>
      <c r="F40" s="33"/>
      <c r="G40" s="33"/>
      <c r="H40" s="33"/>
      <c r="I40" s="33"/>
      <c r="J40" s="33"/>
      <c r="K40" s="34"/>
      <c r="L40" s="35"/>
      <c r="M40" s="36">
        <f t="shared" si="2"/>
        <v>0</v>
      </c>
      <c r="N40" s="43"/>
      <c r="O40" s="35"/>
      <c r="P40" s="49"/>
      <c r="Q40" s="50"/>
      <c r="R40" s="37"/>
      <c r="S40" s="35"/>
      <c r="T40" s="49"/>
      <c r="U40" s="50"/>
      <c r="V40" s="35"/>
      <c r="W40" s="35"/>
      <c r="X40" s="49"/>
      <c r="Y40" s="50"/>
      <c r="Z40" s="35"/>
      <c r="AA40" s="35"/>
      <c r="AB40" s="49"/>
      <c r="AC40" s="50"/>
      <c r="AD40" s="35"/>
      <c r="AE40" s="35"/>
      <c r="AF40" s="49"/>
      <c r="AG40" s="50"/>
      <c r="AH40" s="35"/>
      <c r="AI40" s="35"/>
      <c r="AJ40" s="49"/>
      <c r="AK40" s="50"/>
      <c r="AL40" s="35"/>
      <c r="AM40" s="35"/>
      <c r="AN40" s="30">
        <f>SUM(MS_POSTESFIXES1[[#This Row],[Prévisionnel 2020]],MS_POSTESFIXES1[[#This Row],[Prévisionnel 2021]],MS_POSTESFIXES1[[#This Row],[Prévisionnel 2022]],MS_POSTESFIXES1[[#This Row],[Prévisionnel 2023]],MS_POSTESFIXES1[[#This Row],[Prévisionnel 2024]],MS_POSTESFIXES1[[#This Row],[Prévisionnel 2025]],MS_POSTESFIXES1[[#This Row],[Prévisionnel 2026]],MS_POSTESFIXES1[[#This Row],[Prévisionnel 2027]],MS_POSTESFIXES1[[#This Row],[Prévisionnel 2028]],MS_POSTESFIXES1[[#This Row],[Prévisionnel 2029]],MS_POSTESFIXES1[[#This Row],[Prévisionnel 2030]],MS_POSTESFIXES1[[#This Row],[Prévisionnel 2031]],MS_POSTESFIXES1[[#This Row],[Prévisionnel 2032]])</f>
        <v>0</v>
      </c>
      <c r="AO40" s="30">
        <f>SUM(MS_POSTESFIXES1[[#This Row],[Exécuté
2020]],MS_POSTESFIXES1[[#This Row],[Exécuté
2021]],MS_POSTESFIXES1[[#This Row],[Exécuté
2022]],MS_POSTESFIXES1[[#This Row],[Exécuté
2023]],MS_POSTESFIXES1[[#This Row],[Exécuté
2024]],MS_POSTESFIXES1[[#This Row],[Exécuté
2025]],MS_POSTESFIXES1[[#This Row],[Exécuté
2026]],MS_POSTESFIXES1[[#This Row],[Exécuté
2027]],MS_POSTESFIXES1[[#This Row],[Exécuté
2028]],MS_POSTESFIXES1[[#This Row],[Exécuté
2029]],MS_POSTESFIXES1[[#This Row],[Exécuté
2030]],MS_POSTESFIXES1[[#This Row],[Exécuté
2031]],MS_POSTESFIXES1[[#This Row],[Exécuté
2032]])</f>
        <v>0</v>
      </c>
      <c r="AP40" s="56" t="e" cm="1">
        <f t="array" ref="AP40">_xlfn.IFS(
OR((MS_POSTESFIXES1[[#This Row],[Nature du recrutement]]="Post doc"),(MS_POSTESFIXES1[[#This Row],[Nature du recrutement]]="Doctorant"),(MS_POSTESFIXES1[[#This Row],[Nature du recrutement]]="IGR"),(MS_POSTESFIXES1[[#This Row],[Nature du recrutement]]="IGE"),(MS_POSTESFIXES1[[#This Row],[Nature du recrutement]]="ASI"),(MS_POSTESFIXES1[[#This Row],[Nature du recrutement]]="TECH"),(MS_POSTESFIXES1[[#This Row],[Nature du recrutement]]="ADJAENES"),(MS_POSTESFIXES1[[#This Row],[Nature du recrutement]]="Enseignant / Chercheur")),"Personnels académiques et administratifs (hors conférenciers, vacataires, PI et étudiants)",
OR((MS_POSTESFIXES1[[#This Row],[Nature du recrutement]]="Conférencier"),(MS_POSTESFIXES1[[#This Row],[Nature du recrutement]]="Enseignant vacataire"),(MS_POSTESFIXES1[[#This Row],[Nature du recrutement]]="Professeur invité"),(MS_POSTESFIXES1[[#This Row],[Nature du recrutement]]="Contrat étudiant")),"Conférenciers, vacataires, PI et étudiants")</f>
        <v>#N/A</v>
      </c>
    </row>
    <row r="41" spans="1:42" ht="17.25" customHeight="1" x14ac:dyDescent="0.35">
      <c r="C41" s="32"/>
      <c r="D41" s="33"/>
      <c r="E41" s="33"/>
      <c r="F41" s="33"/>
      <c r="G41" s="33"/>
      <c r="H41" s="33"/>
      <c r="I41" s="33"/>
      <c r="J41" s="33"/>
      <c r="K41" s="34"/>
      <c r="L41" s="35"/>
      <c r="M41" s="36">
        <f t="shared" si="2"/>
        <v>0</v>
      </c>
      <c r="N41" s="43"/>
      <c r="O41" s="35"/>
      <c r="P41" s="49"/>
      <c r="Q41" s="50"/>
      <c r="R41" s="37"/>
      <c r="S41" s="35"/>
      <c r="T41" s="49"/>
      <c r="U41" s="50"/>
      <c r="V41" s="35"/>
      <c r="W41" s="35"/>
      <c r="X41" s="49"/>
      <c r="Y41" s="50"/>
      <c r="Z41" s="35"/>
      <c r="AA41" s="35"/>
      <c r="AB41" s="49"/>
      <c r="AC41" s="50"/>
      <c r="AD41" s="35"/>
      <c r="AE41" s="35"/>
      <c r="AF41" s="49"/>
      <c r="AG41" s="50"/>
      <c r="AH41" s="35"/>
      <c r="AI41" s="35"/>
      <c r="AJ41" s="49"/>
      <c r="AK41" s="50"/>
      <c r="AL41" s="35"/>
      <c r="AM41" s="35"/>
      <c r="AN41" s="30">
        <f>SUM(MS_POSTESFIXES1[[#This Row],[Prévisionnel 2020]],MS_POSTESFIXES1[[#This Row],[Prévisionnel 2021]],MS_POSTESFIXES1[[#This Row],[Prévisionnel 2022]],MS_POSTESFIXES1[[#This Row],[Prévisionnel 2023]],MS_POSTESFIXES1[[#This Row],[Prévisionnel 2024]],MS_POSTESFIXES1[[#This Row],[Prévisionnel 2025]],MS_POSTESFIXES1[[#This Row],[Prévisionnel 2026]],MS_POSTESFIXES1[[#This Row],[Prévisionnel 2027]],MS_POSTESFIXES1[[#This Row],[Prévisionnel 2028]],MS_POSTESFIXES1[[#This Row],[Prévisionnel 2029]],MS_POSTESFIXES1[[#This Row],[Prévisionnel 2030]],MS_POSTESFIXES1[[#This Row],[Prévisionnel 2031]],MS_POSTESFIXES1[[#This Row],[Prévisionnel 2032]])</f>
        <v>0</v>
      </c>
      <c r="AO41" s="30">
        <f>SUM(MS_POSTESFIXES1[[#This Row],[Exécuté
2020]],MS_POSTESFIXES1[[#This Row],[Exécuté
2021]],MS_POSTESFIXES1[[#This Row],[Exécuté
2022]],MS_POSTESFIXES1[[#This Row],[Exécuté
2023]],MS_POSTESFIXES1[[#This Row],[Exécuté
2024]],MS_POSTESFIXES1[[#This Row],[Exécuté
2025]],MS_POSTESFIXES1[[#This Row],[Exécuté
2026]],MS_POSTESFIXES1[[#This Row],[Exécuté
2027]],MS_POSTESFIXES1[[#This Row],[Exécuté
2028]],MS_POSTESFIXES1[[#This Row],[Exécuté
2029]],MS_POSTESFIXES1[[#This Row],[Exécuté
2030]],MS_POSTESFIXES1[[#This Row],[Exécuté
2031]],MS_POSTESFIXES1[[#This Row],[Exécuté
2032]])</f>
        <v>0</v>
      </c>
      <c r="AP41" s="56" t="e" cm="1">
        <f t="array" ref="AP41">_xlfn.IFS(
OR((MS_POSTESFIXES1[[#This Row],[Nature du recrutement]]="Post doc"),(MS_POSTESFIXES1[[#This Row],[Nature du recrutement]]="Doctorant"),(MS_POSTESFIXES1[[#This Row],[Nature du recrutement]]="IGR"),(MS_POSTESFIXES1[[#This Row],[Nature du recrutement]]="IGE"),(MS_POSTESFIXES1[[#This Row],[Nature du recrutement]]="ASI"),(MS_POSTESFIXES1[[#This Row],[Nature du recrutement]]="TECH"),(MS_POSTESFIXES1[[#This Row],[Nature du recrutement]]="ADJAENES"),(MS_POSTESFIXES1[[#This Row],[Nature du recrutement]]="Enseignant / Chercheur")),"Personnels académiques et administratifs (hors conférenciers, vacataires, PI et étudiants)",
OR((MS_POSTESFIXES1[[#This Row],[Nature du recrutement]]="Conférencier"),(MS_POSTESFIXES1[[#This Row],[Nature du recrutement]]="Enseignant vacataire"),(MS_POSTESFIXES1[[#This Row],[Nature du recrutement]]="Professeur invité"),(MS_POSTESFIXES1[[#This Row],[Nature du recrutement]]="Contrat étudiant")),"Conférenciers, vacataires, PI et étudiants")</f>
        <v>#N/A</v>
      </c>
    </row>
    <row r="42" spans="1:42" ht="17.25" customHeight="1" x14ac:dyDescent="0.35">
      <c r="C42" s="32"/>
      <c r="D42" s="33"/>
      <c r="E42" s="33"/>
      <c r="F42" s="33"/>
      <c r="G42" s="33"/>
      <c r="H42" s="33"/>
      <c r="I42" s="33"/>
      <c r="J42" s="33"/>
      <c r="K42" s="34"/>
      <c r="L42" s="35"/>
      <c r="M42" s="36">
        <f t="shared" si="2"/>
        <v>0</v>
      </c>
      <c r="N42" s="37"/>
      <c r="O42" s="35"/>
      <c r="P42" s="49"/>
      <c r="Q42" s="50"/>
      <c r="R42" s="37"/>
      <c r="S42" s="35"/>
      <c r="T42" s="49"/>
      <c r="U42" s="50"/>
      <c r="V42" s="35"/>
      <c r="W42" s="35"/>
      <c r="X42" s="49"/>
      <c r="Y42" s="50"/>
      <c r="Z42" s="35"/>
      <c r="AA42" s="35"/>
      <c r="AB42" s="49"/>
      <c r="AC42" s="50"/>
      <c r="AD42" s="35"/>
      <c r="AE42" s="35"/>
      <c r="AF42" s="49"/>
      <c r="AG42" s="50"/>
      <c r="AH42" s="35"/>
      <c r="AI42" s="35"/>
      <c r="AJ42" s="49"/>
      <c r="AK42" s="50"/>
      <c r="AL42" s="35"/>
      <c r="AM42" s="35"/>
      <c r="AN42" s="30">
        <f>SUM(MS_POSTESFIXES1[[#This Row],[Prévisionnel 2020]],MS_POSTESFIXES1[[#This Row],[Prévisionnel 2021]],MS_POSTESFIXES1[[#This Row],[Prévisionnel 2022]],MS_POSTESFIXES1[[#This Row],[Prévisionnel 2023]],MS_POSTESFIXES1[[#This Row],[Prévisionnel 2024]],MS_POSTESFIXES1[[#This Row],[Prévisionnel 2025]],MS_POSTESFIXES1[[#This Row],[Prévisionnel 2026]],MS_POSTESFIXES1[[#This Row],[Prévisionnel 2027]],MS_POSTESFIXES1[[#This Row],[Prévisionnel 2028]],MS_POSTESFIXES1[[#This Row],[Prévisionnel 2029]],MS_POSTESFIXES1[[#This Row],[Prévisionnel 2030]],MS_POSTESFIXES1[[#This Row],[Prévisionnel 2031]],MS_POSTESFIXES1[[#This Row],[Prévisionnel 2032]])</f>
        <v>0</v>
      </c>
      <c r="AO42" s="30">
        <f>SUM(MS_POSTESFIXES1[[#This Row],[Exécuté
2020]],MS_POSTESFIXES1[[#This Row],[Exécuté
2021]],MS_POSTESFIXES1[[#This Row],[Exécuté
2022]],MS_POSTESFIXES1[[#This Row],[Exécuté
2023]],MS_POSTESFIXES1[[#This Row],[Exécuté
2024]],MS_POSTESFIXES1[[#This Row],[Exécuté
2025]],MS_POSTESFIXES1[[#This Row],[Exécuté
2026]],MS_POSTESFIXES1[[#This Row],[Exécuté
2027]],MS_POSTESFIXES1[[#This Row],[Exécuté
2028]],MS_POSTESFIXES1[[#This Row],[Exécuté
2029]],MS_POSTESFIXES1[[#This Row],[Exécuté
2030]],MS_POSTESFIXES1[[#This Row],[Exécuté
2031]],MS_POSTESFIXES1[[#This Row],[Exécuté
2032]])</f>
        <v>0</v>
      </c>
      <c r="AP42" s="56" t="e" cm="1">
        <f t="array" ref="AP42">_xlfn.IFS(
OR((MS_POSTESFIXES1[[#This Row],[Nature du recrutement]]="Post doc"),(MS_POSTESFIXES1[[#This Row],[Nature du recrutement]]="Doctorant"),(MS_POSTESFIXES1[[#This Row],[Nature du recrutement]]="IGR"),(MS_POSTESFIXES1[[#This Row],[Nature du recrutement]]="IGE"),(MS_POSTESFIXES1[[#This Row],[Nature du recrutement]]="ASI"),(MS_POSTESFIXES1[[#This Row],[Nature du recrutement]]="TECH"),(MS_POSTESFIXES1[[#This Row],[Nature du recrutement]]="ADJAENES"),(MS_POSTESFIXES1[[#This Row],[Nature du recrutement]]="Enseignant / Chercheur")),"Personnels académiques et administratifs (hors conférenciers, vacataires, PI et étudiants)",
OR((MS_POSTESFIXES1[[#This Row],[Nature du recrutement]]="Conférencier"),(MS_POSTESFIXES1[[#This Row],[Nature du recrutement]]="Enseignant vacataire"),(MS_POSTESFIXES1[[#This Row],[Nature du recrutement]]="Professeur invité"),(MS_POSTESFIXES1[[#This Row],[Nature du recrutement]]="Contrat étudiant")),"Conférenciers, vacataires, PI et étudiants")</f>
        <v>#N/A</v>
      </c>
    </row>
    <row r="45" spans="1:42" s="8" customFormat="1" ht="28.5" customHeight="1" x14ac:dyDescent="0.35">
      <c r="C45" s="4" t="s">
        <v>51</v>
      </c>
    </row>
    <row r="47" spans="1:42" s="9" customFormat="1" x14ac:dyDescent="0.35">
      <c r="A47" s="9" t="s">
        <v>92</v>
      </c>
    </row>
    <row r="49" spans="3:37" ht="18" customHeight="1" x14ac:dyDescent="0.35">
      <c r="C49" s="192" t="s">
        <v>44</v>
      </c>
      <c r="D49" s="192"/>
      <c r="E49" s="192"/>
      <c r="F49" s="192"/>
      <c r="G49" s="192"/>
      <c r="H49" s="192"/>
      <c r="I49" s="192"/>
      <c r="J49" s="191" t="s">
        <v>46</v>
      </c>
      <c r="K49" s="191"/>
      <c r="L49" s="191"/>
      <c r="M49" s="191"/>
      <c r="N49" s="191"/>
      <c r="O49" s="191"/>
      <c r="P49" s="191"/>
      <c r="Q49" s="191"/>
      <c r="R49" s="191"/>
      <c r="S49" s="191"/>
      <c r="T49" s="191"/>
      <c r="U49" s="191"/>
      <c r="V49" s="191"/>
      <c r="W49" s="191"/>
      <c r="X49" s="191"/>
      <c r="Y49" s="191"/>
      <c r="Z49" s="191"/>
      <c r="AA49" s="191"/>
      <c r="AB49" s="191"/>
      <c r="AC49" s="191"/>
      <c r="AD49" s="191"/>
      <c r="AE49" s="191"/>
      <c r="AF49" s="191"/>
      <c r="AG49" s="191"/>
      <c r="AH49" s="191"/>
      <c r="AI49" s="191"/>
      <c r="AJ49" s="191"/>
      <c r="AK49" s="191"/>
    </row>
    <row r="50" spans="3:37" ht="18" customHeight="1" thickBot="1" x14ac:dyDescent="0.4">
      <c r="C50" s="41"/>
      <c r="D50" s="41"/>
      <c r="E50" s="41"/>
      <c r="F50" s="41"/>
      <c r="G50" s="41"/>
      <c r="H50" s="42">
        <f>SUBTOTAL(9,MS_AUTRESPOSTES1[Montant 
TOTAL])</f>
        <v>0</v>
      </c>
      <c r="I50" s="42">
        <f>SUBTOTAL(9,MS_AUTRESPOSTES1[Prévisionnel 2020])</f>
        <v>0</v>
      </c>
      <c r="J50" s="42">
        <f>SUBTOTAL(9,MS_AUTRESPOSTES1[Exécuté
2020])</f>
        <v>0</v>
      </c>
      <c r="K50" s="42">
        <f>SUBTOTAL(9,MS_AUTRESPOSTES1[Prévisionnel 2021])</f>
        <v>0</v>
      </c>
      <c r="L50" s="42">
        <f>SUBTOTAL(9,MS_AUTRESPOSTES1[Exécuté
2021])</f>
        <v>0</v>
      </c>
      <c r="M50" s="42">
        <f>SUBTOTAL(9,MS_AUTRESPOSTES1[Prévisionnel 2022])</f>
        <v>0</v>
      </c>
      <c r="N50" s="42">
        <f>SUBTOTAL(9,MS_AUTRESPOSTES1[Exécuté
2022])</f>
        <v>0</v>
      </c>
      <c r="O50" s="42">
        <f>SUBTOTAL(9,MS_AUTRESPOSTES1[Prévisionnel 2023])</f>
        <v>0</v>
      </c>
      <c r="P50" s="42">
        <f>SUBTOTAL(9,MS_AUTRESPOSTES1[Exécuté
2023])</f>
        <v>0</v>
      </c>
      <c r="Q50" s="42">
        <f>SUBTOTAL(9,MS_AUTRESPOSTES1[Prévisionnel 2024])</f>
        <v>0</v>
      </c>
      <c r="R50" s="42">
        <f>SUBTOTAL(9,MS_AUTRESPOSTES1[Exécuté
2024])</f>
        <v>0</v>
      </c>
      <c r="S50" s="42">
        <f>SUBTOTAL(9,MS_AUTRESPOSTES1[Prévisionnel 2025])</f>
        <v>0</v>
      </c>
      <c r="T50" s="42">
        <f>SUBTOTAL(9,MS_AUTRESPOSTES1[Exécuté
2025])</f>
        <v>0</v>
      </c>
      <c r="U50" s="42">
        <f>SUBTOTAL(9,MS_AUTRESPOSTES1[Prévisionnel 2026])</f>
        <v>0</v>
      </c>
      <c r="V50" s="42">
        <f>SUBTOTAL(9,MS_AUTRESPOSTES1[Exécuté
2026])</f>
        <v>0</v>
      </c>
      <c r="W50" s="42">
        <f>SUBTOTAL(9,MS_AUTRESPOSTES1[Prévisionnel 2027])</f>
        <v>0</v>
      </c>
      <c r="X50" s="42">
        <f>SUBTOTAL(9,MS_AUTRESPOSTES1[Exécuté
2027])</f>
        <v>0</v>
      </c>
      <c r="Y50" s="42">
        <f>SUBTOTAL(9,MS_AUTRESPOSTES1[Prévisionnel 2028])</f>
        <v>0</v>
      </c>
      <c r="Z50" s="42">
        <f>SUBTOTAL(9,MS_AUTRESPOSTES1[Exécuté
2028])</f>
        <v>0</v>
      </c>
      <c r="AA50" s="42">
        <f>SUBTOTAL(9,MS_AUTRESPOSTES1[Prévisionnel 2029])</f>
        <v>0</v>
      </c>
      <c r="AB50" s="42">
        <f>SUBTOTAL(9,MS_AUTRESPOSTES1[Exécuté
2029])</f>
        <v>0</v>
      </c>
      <c r="AC50" s="42">
        <f>SUBTOTAL(9,MS_AUTRESPOSTES1[Prévisionnel 2030])</f>
        <v>0</v>
      </c>
      <c r="AD50" s="42">
        <f>SUBTOTAL(9,MS_AUTRESPOSTES1[Exécuté
2030])</f>
        <v>0</v>
      </c>
      <c r="AE50" s="42">
        <f>SUBTOTAL(9,MS_AUTRESPOSTES1[Prévisionnel 2031])</f>
        <v>0</v>
      </c>
      <c r="AF50" s="42">
        <f>SUBTOTAL(9,MS_AUTRESPOSTES1[Exécuté
2031])</f>
        <v>0</v>
      </c>
      <c r="AG50" s="42">
        <f>SUBTOTAL(9,MS_AUTRESPOSTES1[Prévisionnel 2032])</f>
        <v>0</v>
      </c>
      <c r="AH50" s="42">
        <f>SUBTOTAL(9,MS_AUTRESPOSTES1[Exécuté
2032])</f>
        <v>0</v>
      </c>
      <c r="AI50" s="42">
        <f>SUBTOTAL(9,MS_AUTRESPOSTES1[Prévisionnel
Total])</f>
        <v>0</v>
      </c>
      <c r="AJ50" s="42">
        <f>SUBTOTAL(9,MS_AUTRESPOSTES1[Exécuté
Total])</f>
        <v>0</v>
      </c>
      <c r="AK50" s="57"/>
    </row>
    <row r="51" spans="3:37" s="10" customFormat="1" ht="35" thickBot="1" x14ac:dyDescent="0.4">
      <c r="C51" s="12" t="s">
        <v>52</v>
      </c>
      <c r="D51" s="13" t="s">
        <v>53</v>
      </c>
      <c r="E51" s="13" t="s">
        <v>54</v>
      </c>
      <c r="F51" s="14" t="s">
        <v>31</v>
      </c>
      <c r="G51" s="15" t="s">
        <v>32</v>
      </c>
      <c r="H51" s="16" t="s">
        <v>33</v>
      </c>
      <c r="I51" s="38" t="s">
        <v>62</v>
      </c>
      <c r="J51" s="38" t="s">
        <v>75</v>
      </c>
      <c r="K51" s="38" t="s">
        <v>63</v>
      </c>
      <c r="L51" s="38" t="s">
        <v>76</v>
      </c>
      <c r="M51" s="38" t="s">
        <v>64</v>
      </c>
      <c r="N51" s="38" t="s">
        <v>77</v>
      </c>
      <c r="O51" s="38" t="s">
        <v>65</v>
      </c>
      <c r="P51" s="38" t="s">
        <v>78</v>
      </c>
      <c r="Q51" s="38" t="s">
        <v>66</v>
      </c>
      <c r="R51" s="38" t="s">
        <v>79</v>
      </c>
      <c r="S51" s="38" t="s">
        <v>67</v>
      </c>
      <c r="T51" s="38" t="s">
        <v>80</v>
      </c>
      <c r="U51" s="38" t="s">
        <v>68</v>
      </c>
      <c r="V51" s="38" t="s">
        <v>81</v>
      </c>
      <c r="W51" s="38" t="s">
        <v>69</v>
      </c>
      <c r="X51" s="38" t="s">
        <v>82</v>
      </c>
      <c r="Y51" s="38" t="s">
        <v>70</v>
      </c>
      <c r="Z51" s="38" t="s">
        <v>83</v>
      </c>
      <c r="AA51" s="38" t="s">
        <v>71</v>
      </c>
      <c r="AB51" s="38" t="s">
        <v>84</v>
      </c>
      <c r="AC51" s="38" t="s">
        <v>72</v>
      </c>
      <c r="AD51" s="38" t="s">
        <v>85</v>
      </c>
      <c r="AE51" s="38" t="s">
        <v>73</v>
      </c>
      <c r="AF51" s="38" t="s">
        <v>86</v>
      </c>
      <c r="AG51" s="38" t="s">
        <v>74</v>
      </c>
      <c r="AH51" s="38" t="s">
        <v>87</v>
      </c>
      <c r="AI51" s="16" t="s">
        <v>90</v>
      </c>
      <c r="AJ51" s="16" t="s">
        <v>89</v>
      </c>
      <c r="AK51" s="58" t="s">
        <v>145</v>
      </c>
    </row>
    <row r="52" spans="3:37" s="10" customFormat="1" ht="17.25" customHeight="1" x14ac:dyDescent="0.35">
      <c r="C52" s="26"/>
      <c r="D52" s="27"/>
      <c r="E52" s="27"/>
      <c r="F52" s="28"/>
      <c r="G52" s="29"/>
      <c r="H52" s="30">
        <f t="shared" ref="H52:H69" si="3">SUM(F52:G52)</f>
        <v>0</v>
      </c>
      <c r="I52" s="31"/>
      <c r="J52" s="29"/>
      <c r="K52" s="47"/>
      <c r="L52" s="48"/>
      <c r="M52" s="31"/>
      <c r="N52" s="29"/>
      <c r="O52" s="47"/>
      <c r="P52" s="48"/>
      <c r="Q52" s="29"/>
      <c r="R52" s="29"/>
      <c r="S52" s="47"/>
      <c r="T52" s="48"/>
      <c r="U52" s="29"/>
      <c r="V52" s="29"/>
      <c r="W52" s="47"/>
      <c r="X52" s="48"/>
      <c r="Y52" s="29"/>
      <c r="Z52" s="29"/>
      <c r="AA52" s="47"/>
      <c r="AB52" s="48"/>
      <c r="AC52" s="29"/>
      <c r="AD52" s="29"/>
      <c r="AE52" s="47"/>
      <c r="AF52" s="48"/>
      <c r="AG52" s="29"/>
      <c r="AH52" s="29"/>
      <c r="AI52" s="30">
        <f>SUM(MS_AUTRESPOSTES1[[#This Row],[Prévisionnel 2020]],MS_AUTRESPOSTES1[[#This Row],[Prévisionnel 2021]],MS_AUTRESPOSTES1[[#This Row],[Prévisionnel 2022]],MS_AUTRESPOSTES1[[#This Row],[Prévisionnel 2023]],MS_AUTRESPOSTES1[[#This Row],[Prévisionnel 2024]],MS_AUTRESPOSTES1[[#This Row],[Prévisionnel 2025]],MS_AUTRESPOSTES1[[#This Row],[Prévisionnel 2026]],MS_AUTRESPOSTES1[[#This Row],[Prévisionnel 2027]],MS_AUTRESPOSTES1[[#This Row],[Prévisionnel 2028]],MS_AUTRESPOSTES1[[#This Row],[Prévisionnel 2029]],MS_AUTRESPOSTES1[[#This Row],[Prévisionnel 2030]],MS_AUTRESPOSTES1[[#This Row],[Prévisionnel 2031]],MS_AUTRESPOSTES1[[#This Row],[Prévisionnel 2032]])</f>
        <v>0</v>
      </c>
      <c r="AJ52" s="30">
        <f>SUM(MS_AUTRESPOSTES1[[#This Row],[Exécuté
2020]],MS_AUTRESPOSTES1[[#This Row],[Exécuté
2021]],MS_AUTRESPOSTES1[[#This Row],[Exécuté
2022]],MS_AUTRESPOSTES1[[#This Row],[Exécuté
2023]],MS_AUTRESPOSTES1[[#This Row],[Exécuté
2024]],MS_AUTRESPOSTES1[[#This Row],[Exécuté
2025]],MS_AUTRESPOSTES1[[#This Row],[Exécuté
2026]],MS_AUTRESPOSTES1[[#This Row],[Exécuté
2027]],MS_AUTRESPOSTES1[[#This Row],[Exécuté
2028]],MS_AUTRESPOSTES1[[#This Row],[Exécuté
2029]],MS_AUTRESPOSTES1[[#This Row],[Exécuté
2030]],MS_AUTRESPOSTES1[[#This Row],[Exécuté
2031]],MS_AUTRESPOSTES1[[#This Row],[Exécuté
2032]])</f>
        <v>0</v>
      </c>
      <c r="AK52" s="56" t="e" cm="1">
        <f t="array" ref="AK52">_xlfn.IFS(
OR((MS_AUTRESPOSTES1[[#This Row],[Nature du poste de dépense]]="HCC"),(MS_AUTRESPOSTES1[[#This Row],[Nature du poste de dépense]]="EQS"),(MS_AUTRESPOSTES1[[#This Row],[Nature du poste de dépense]]="PCA")),"Primes et rémunérations exceptionnelles",
MS_AUTRESPOSTES1[[#This Row],[Nature du poste de dépense]]="Autres dépenses en masse salariale (à préciser obligatoirement dans colonne Nature dépenses)","Autres dépenses en masse salariale")</f>
        <v>#N/A</v>
      </c>
    </row>
    <row r="53" spans="3:37" s="10" customFormat="1" ht="17.25" customHeight="1" x14ac:dyDescent="0.35">
      <c r="C53" s="32"/>
      <c r="D53" s="33"/>
      <c r="E53" s="33"/>
      <c r="F53" s="34"/>
      <c r="G53" s="35"/>
      <c r="H53" s="36">
        <f t="shared" si="3"/>
        <v>0</v>
      </c>
      <c r="I53" s="37"/>
      <c r="J53" s="35"/>
      <c r="K53" s="49"/>
      <c r="L53" s="50"/>
      <c r="M53" s="37"/>
      <c r="N53" s="35"/>
      <c r="O53" s="49"/>
      <c r="P53" s="50"/>
      <c r="Q53" s="35"/>
      <c r="R53" s="35"/>
      <c r="S53" s="49"/>
      <c r="T53" s="50"/>
      <c r="U53" s="35"/>
      <c r="V53" s="35"/>
      <c r="W53" s="49"/>
      <c r="X53" s="50"/>
      <c r="Y53" s="35"/>
      <c r="Z53" s="35"/>
      <c r="AA53" s="49"/>
      <c r="AB53" s="50"/>
      <c r="AC53" s="35"/>
      <c r="AD53" s="35"/>
      <c r="AE53" s="49"/>
      <c r="AF53" s="50"/>
      <c r="AG53" s="35"/>
      <c r="AH53" s="35"/>
      <c r="AI53" s="30">
        <f>SUM(MS_AUTRESPOSTES1[[#This Row],[Prévisionnel 2020]],MS_AUTRESPOSTES1[[#This Row],[Prévisionnel 2021]],MS_AUTRESPOSTES1[[#This Row],[Prévisionnel 2022]],MS_AUTRESPOSTES1[[#This Row],[Prévisionnel 2023]],MS_AUTRESPOSTES1[[#This Row],[Prévisionnel 2024]],MS_AUTRESPOSTES1[[#This Row],[Prévisionnel 2025]],MS_AUTRESPOSTES1[[#This Row],[Prévisionnel 2026]],MS_AUTRESPOSTES1[[#This Row],[Prévisionnel 2027]],MS_AUTRESPOSTES1[[#This Row],[Prévisionnel 2028]],MS_AUTRESPOSTES1[[#This Row],[Prévisionnel 2029]],MS_AUTRESPOSTES1[[#This Row],[Prévisionnel 2030]],MS_AUTRESPOSTES1[[#This Row],[Prévisionnel 2031]],MS_AUTRESPOSTES1[[#This Row],[Prévisionnel 2032]])</f>
        <v>0</v>
      </c>
      <c r="AJ53" s="30">
        <f>SUM(MS_AUTRESPOSTES1[[#This Row],[Exécuté
2020]],MS_AUTRESPOSTES1[[#This Row],[Exécuté
2021]],MS_AUTRESPOSTES1[[#This Row],[Exécuté
2022]],MS_AUTRESPOSTES1[[#This Row],[Exécuté
2023]],MS_AUTRESPOSTES1[[#This Row],[Exécuté
2024]],MS_AUTRESPOSTES1[[#This Row],[Exécuté
2025]],MS_AUTRESPOSTES1[[#This Row],[Exécuté
2026]],MS_AUTRESPOSTES1[[#This Row],[Exécuté
2027]],MS_AUTRESPOSTES1[[#This Row],[Exécuté
2028]],MS_AUTRESPOSTES1[[#This Row],[Exécuté
2029]],MS_AUTRESPOSTES1[[#This Row],[Exécuté
2030]],MS_AUTRESPOSTES1[[#This Row],[Exécuté
2031]],MS_AUTRESPOSTES1[[#This Row],[Exécuté
2032]])</f>
        <v>0</v>
      </c>
      <c r="AK53" s="56" t="e" cm="1">
        <f t="array" ref="AK53">_xlfn.IFS(
OR((MS_AUTRESPOSTES1[[#This Row],[Nature du poste de dépense]]="HCC"),(MS_AUTRESPOSTES1[[#This Row],[Nature du poste de dépense]]="EQS"),(MS_AUTRESPOSTES1[[#This Row],[Nature du poste de dépense]]="PCA")),"Primes et rémunérations exceptionnelles",
MS_AUTRESPOSTES1[[#This Row],[Nature du poste de dépense]]="Autres dépenses en masse salariale (à préciser obligatoirement dans colonne Nature dépenses)","Autres dépenses en masse salariale")</f>
        <v>#N/A</v>
      </c>
    </row>
    <row r="54" spans="3:37" s="10" customFormat="1" ht="17.25" customHeight="1" x14ac:dyDescent="0.35">
      <c r="C54" s="32"/>
      <c r="D54" s="33"/>
      <c r="E54" s="33"/>
      <c r="F54" s="34"/>
      <c r="G54" s="35"/>
      <c r="H54" s="36">
        <f t="shared" si="3"/>
        <v>0</v>
      </c>
      <c r="I54" s="43"/>
      <c r="J54" s="35"/>
      <c r="K54" s="49"/>
      <c r="L54" s="50"/>
      <c r="M54" s="37"/>
      <c r="N54" s="35"/>
      <c r="O54" s="49"/>
      <c r="P54" s="50"/>
      <c r="Q54" s="35"/>
      <c r="R54" s="35"/>
      <c r="S54" s="49"/>
      <c r="T54" s="50"/>
      <c r="U54" s="35"/>
      <c r="V54" s="35"/>
      <c r="W54" s="49"/>
      <c r="X54" s="50"/>
      <c r="Y54" s="35"/>
      <c r="Z54" s="35"/>
      <c r="AA54" s="49"/>
      <c r="AB54" s="50"/>
      <c r="AC54" s="35"/>
      <c r="AD54" s="35"/>
      <c r="AE54" s="49"/>
      <c r="AF54" s="50"/>
      <c r="AG54" s="35"/>
      <c r="AH54" s="35"/>
      <c r="AI54" s="30">
        <f>SUM(MS_AUTRESPOSTES1[[#This Row],[Prévisionnel 2020]],MS_AUTRESPOSTES1[[#This Row],[Prévisionnel 2021]],MS_AUTRESPOSTES1[[#This Row],[Prévisionnel 2022]],MS_AUTRESPOSTES1[[#This Row],[Prévisionnel 2023]],MS_AUTRESPOSTES1[[#This Row],[Prévisionnel 2024]],MS_AUTRESPOSTES1[[#This Row],[Prévisionnel 2025]],MS_AUTRESPOSTES1[[#This Row],[Prévisionnel 2026]],MS_AUTRESPOSTES1[[#This Row],[Prévisionnel 2027]],MS_AUTRESPOSTES1[[#This Row],[Prévisionnel 2028]],MS_AUTRESPOSTES1[[#This Row],[Prévisionnel 2029]],MS_AUTRESPOSTES1[[#This Row],[Prévisionnel 2030]],MS_AUTRESPOSTES1[[#This Row],[Prévisionnel 2031]],MS_AUTRESPOSTES1[[#This Row],[Prévisionnel 2032]])</f>
        <v>0</v>
      </c>
      <c r="AJ54" s="30">
        <f>SUM(MS_AUTRESPOSTES1[[#This Row],[Exécuté
2020]],MS_AUTRESPOSTES1[[#This Row],[Exécuté
2021]],MS_AUTRESPOSTES1[[#This Row],[Exécuté
2022]],MS_AUTRESPOSTES1[[#This Row],[Exécuté
2023]],MS_AUTRESPOSTES1[[#This Row],[Exécuté
2024]],MS_AUTRESPOSTES1[[#This Row],[Exécuté
2025]],MS_AUTRESPOSTES1[[#This Row],[Exécuté
2026]],MS_AUTRESPOSTES1[[#This Row],[Exécuté
2027]],MS_AUTRESPOSTES1[[#This Row],[Exécuté
2028]],MS_AUTRESPOSTES1[[#This Row],[Exécuté
2029]],MS_AUTRESPOSTES1[[#This Row],[Exécuté
2030]],MS_AUTRESPOSTES1[[#This Row],[Exécuté
2031]],MS_AUTRESPOSTES1[[#This Row],[Exécuté
2032]])</f>
        <v>0</v>
      </c>
      <c r="AK54" s="56" t="e" cm="1">
        <f t="array" ref="AK54">_xlfn.IFS(
OR((MS_AUTRESPOSTES1[[#This Row],[Nature du poste de dépense]]="HCC"),(MS_AUTRESPOSTES1[[#This Row],[Nature du poste de dépense]]="EQS"),(MS_AUTRESPOSTES1[[#This Row],[Nature du poste de dépense]]="PCA")),"Primes et rémunérations exceptionnelles",
MS_AUTRESPOSTES1[[#This Row],[Nature du poste de dépense]]="Autres dépenses en masse salariale (à préciser obligatoirement dans colonne Nature dépenses)","Autres dépenses en masse salariale")</f>
        <v>#N/A</v>
      </c>
    </row>
    <row r="55" spans="3:37" s="10" customFormat="1" ht="17.25" customHeight="1" x14ac:dyDescent="0.35">
      <c r="C55" s="32"/>
      <c r="D55" s="33"/>
      <c r="E55" s="33"/>
      <c r="F55" s="34"/>
      <c r="G55" s="35"/>
      <c r="H55" s="36">
        <f t="shared" si="3"/>
        <v>0</v>
      </c>
      <c r="I55" s="43"/>
      <c r="J55" s="35"/>
      <c r="K55" s="49"/>
      <c r="L55" s="50"/>
      <c r="M55" s="37"/>
      <c r="N55" s="35"/>
      <c r="O55" s="49"/>
      <c r="P55" s="50"/>
      <c r="Q55" s="35"/>
      <c r="R55" s="35"/>
      <c r="S55" s="49"/>
      <c r="T55" s="50"/>
      <c r="U55" s="35"/>
      <c r="V55" s="35"/>
      <c r="W55" s="49"/>
      <c r="X55" s="50"/>
      <c r="Y55" s="35"/>
      <c r="Z55" s="35"/>
      <c r="AA55" s="49"/>
      <c r="AB55" s="50"/>
      <c r="AC55" s="35"/>
      <c r="AD55" s="35"/>
      <c r="AE55" s="49"/>
      <c r="AF55" s="50"/>
      <c r="AG55" s="35"/>
      <c r="AH55" s="35"/>
      <c r="AI55" s="30">
        <f>SUM(MS_AUTRESPOSTES1[[#This Row],[Prévisionnel 2020]],MS_AUTRESPOSTES1[[#This Row],[Prévisionnel 2021]],MS_AUTRESPOSTES1[[#This Row],[Prévisionnel 2022]],MS_AUTRESPOSTES1[[#This Row],[Prévisionnel 2023]],MS_AUTRESPOSTES1[[#This Row],[Prévisionnel 2024]],MS_AUTRESPOSTES1[[#This Row],[Prévisionnel 2025]],MS_AUTRESPOSTES1[[#This Row],[Prévisionnel 2026]],MS_AUTRESPOSTES1[[#This Row],[Prévisionnel 2027]],MS_AUTRESPOSTES1[[#This Row],[Prévisionnel 2028]],MS_AUTRESPOSTES1[[#This Row],[Prévisionnel 2029]],MS_AUTRESPOSTES1[[#This Row],[Prévisionnel 2030]],MS_AUTRESPOSTES1[[#This Row],[Prévisionnel 2031]],MS_AUTRESPOSTES1[[#This Row],[Prévisionnel 2032]])</f>
        <v>0</v>
      </c>
      <c r="AJ55" s="30">
        <f>SUM(MS_AUTRESPOSTES1[[#This Row],[Exécuté
2020]],MS_AUTRESPOSTES1[[#This Row],[Exécuté
2021]],MS_AUTRESPOSTES1[[#This Row],[Exécuté
2022]],MS_AUTRESPOSTES1[[#This Row],[Exécuté
2023]],MS_AUTRESPOSTES1[[#This Row],[Exécuté
2024]],MS_AUTRESPOSTES1[[#This Row],[Exécuté
2025]],MS_AUTRESPOSTES1[[#This Row],[Exécuté
2026]],MS_AUTRESPOSTES1[[#This Row],[Exécuté
2027]],MS_AUTRESPOSTES1[[#This Row],[Exécuté
2028]],MS_AUTRESPOSTES1[[#This Row],[Exécuté
2029]],MS_AUTRESPOSTES1[[#This Row],[Exécuté
2030]],MS_AUTRESPOSTES1[[#This Row],[Exécuté
2031]],MS_AUTRESPOSTES1[[#This Row],[Exécuté
2032]])</f>
        <v>0</v>
      </c>
      <c r="AK55" s="56" t="e" cm="1">
        <f t="array" ref="AK55">_xlfn.IFS(
OR((MS_AUTRESPOSTES1[[#This Row],[Nature du poste de dépense]]="HCC"),(MS_AUTRESPOSTES1[[#This Row],[Nature du poste de dépense]]="EQS"),(MS_AUTRESPOSTES1[[#This Row],[Nature du poste de dépense]]="PCA")),"Primes et rémunérations exceptionnelles",
MS_AUTRESPOSTES1[[#This Row],[Nature du poste de dépense]]="Autres dépenses en masse salariale (à préciser obligatoirement dans colonne Nature dépenses)","Autres dépenses en masse salariale")</f>
        <v>#N/A</v>
      </c>
    </row>
    <row r="56" spans="3:37" s="10" customFormat="1" ht="17.25" customHeight="1" x14ac:dyDescent="0.35">
      <c r="C56" s="32"/>
      <c r="D56" s="33"/>
      <c r="E56" s="33"/>
      <c r="F56" s="34"/>
      <c r="G56" s="35"/>
      <c r="H56" s="36">
        <f t="shared" si="3"/>
        <v>0</v>
      </c>
      <c r="I56" s="43"/>
      <c r="J56" s="35"/>
      <c r="K56" s="49"/>
      <c r="L56" s="50"/>
      <c r="M56" s="37"/>
      <c r="N56" s="35"/>
      <c r="O56" s="49"/>
      <c r="P56" s="50"/>
      <c r="Q56" s="35"/>
      <c r="R56" s="35"/>
      <c r="S56" s="49"/>
      <c r="T56" s="50"/>
      <c r="U56" s="35"/>
      <c r="V56" s="35"/>
      <c r="W56" s="49"/>
      <c r="X56" s="50"/>
      <c r="Y56" s="35"/>
      <c r="Z56" s="35"/>
      <c r="AA56" s="49"/>
      <c r="AB56" s="50"/>
      <c r="AC56" s="35"/>
      <c r="AD56" s="35"/>
      <c r="AE56" s="49"/>
      <c r="AF56" s="50"/>
      <c r="AG56" s="35"/>
      <c r="AH56" s="35"/>
      <c r="AI56" s="30">
        <f>SUM(MS_AUTRESPOSTES1[[#This Row],[Prévisionnel 2020]],MS_AUTRESPOSTES1[[#This Row],[Prévisionnel 2021]],MS_AUTRESPOSTES1[[#This Row],[Prévisionnel 2022]],MS_AUTRESPOSTES1[[#This Row],[Prévisionnel 2023]],MS_AUTRESPOSTES1[[#This Row],[Prévisionnel 2024]],MS_AUTRESPOSTES1[[#This Row],[Prévisionnel 2025]],MS_AUTRESPOSTES1[[#This Row],[Prévisionnel 2026]],MS_AUTRESPOSTES1[[#This Row],[Prévisionnel 2027]],MS_AUTRESPOSTES1[[#This Row],[Prévisionnel 2028]],MS_AUTRESPOSTES1[[#This Row],[Prévisionnel 2029]],MS_AUTRESPOSTES1[[#This Row],[Prévisionnel 2030]],MS_AUTRESPOSTES1[[#This Row],[Prévisionnel 2031]],MS_AUTRESPOSTES1[[#This Row],[Prévisionnel 2032]])</f>
        <v>0</v>
      </c>
      <c r="AJ56" s="30">
        <f>SUM(MS_AUTRESPOSTES1[[#This Row],[Exécuté
2020]],MS_AUTRESPOSTES1[[#This Row],[Exécuté
2021]],MS_AUTRESPOSTES1[[#This Row],[Exécuté
2022]],MS_AUTRESPOSTES1[[#This Row],[Exécuté
2023]],MS_AUTRESPOSTES1[[#This Row],[Exécuté
2024]],MS_AUTRESPOSTES1[[#This Row],[Exécuté
2025]],MS_AUTRESPOSTES1[[#This Row],[Exécuté
2026]],MS_AUTRESPOSTES1[[#This Row],[Exécuté
2027]],MS_AUTRESPOSTES1[[#This Row],[Exécuté
2028]],MS_AUTRESPOSTES1[[#This Row],[Exécuté
2029]],MS_AUTRESPOSTES1[[#This Row],[Exécuté
2030]],MS_AUTRESPOSTES1[[#This Row],[Exécuté
2031]],MS_AUTRESPOSTES1[[#This Row],[Exécuté
2032]])</f>
        <v>0</v>
      </c>
      <c r="AK56" s="56" t="e" cm="1">
        <f t="array" ref="AK56">_xlfn.IFS(
OR((MS_AUTRESPOSTES1[[#This Row],[Nature du poste de dépense]]="HCC"),(MS_AUTRESPOSTES1[[#This Row],[Nature du poste de dépense]]="EQS"),(MS_AUTRESPOSTES1[[#This Row],[Nature du poste de dépense]]="PCA")),"Primes et rémunérations exceptionnelles",
MS_AUTRESPOSTES1[[#This Row],[Nature du poste de dépense]]="Autres dépenses en masse salariale (à préciser obligatoirement dans colonne Nature dépenses)","Autres dépenses en masse salariale")</f>
        <v>#N/A</v>
      </c>
    </row>
    <row r="57" spans="3:37" s="10" customFormat="1" ht="17.25" customHeight="1" x14ac:dyDescent="0.35">
      <c r="C57" s="32"/>
      <c r="D57" s="33"/>
      <c r="E57" s="33"/>
      <c r="F57" s="34"/>
      <c r="G57" s="35"/>
      <c r="H57" s="36">
        <f t="shared" si="3"/>
        <v>0</v>
      </c>
      <c r="I57" s="43"/>
      <c r="J57" s="35"/>
      <c r="K57" s="49"/>
      <c r="L57" s="50"/>
      <c r="M57" s="37"/>
      <c r="N57" s="35"/>
      <c r="O57" s="49"/>
      <c r="P57" s="50"/>
      <c r="Q57" s="35"/>
      <c r="R57" s="35"/>
      <c r="S57" s="49"/>
      <c r="T57" s="50"/>
      <c r="U57" s="35"/>
      <c r="V57" s="35"/>
      <c r="W57" s="49"/>
      <c r="X57" s="50"/>
      <c r="Y57" s="35"/>
      <c r="Z57" s="35"/>
      <c r="AA57" s="49"/>
      <c r="AB57" s="50"/>
      <c r="AC57" s="35"/>
      <c r="AD57" s="35"/>
      <c r="AE57" s="49"/>
      <c r="AF57" s="50"/>
      <c r="AG57" s="35"/>
      <c r="AH57" s="35"/>
      <c r="AI57" s="30">
        <f>SUM(MS_AUTRESPOSTES1[[#This Row],[Prévisionnel 2020]],MS_AUTRESPOSTES1[[#This Row],[Prévisionnel 2021]],MS_AUTRESPOSTES1[[#This Row],[Prévisionnel 2022]],MS_AUTRESPOSTES1[[#This Row],[Prévisionnel 2023]],MS_AUTRESPOSTES1[[#This Row],[Prévisionnel 2024]],MS_AUTRESPOSTES1[[#This Row],[Prévisionnel 2025]],MS_AUTRESPOSTES1[[#This Row],[Prévisionnel 2026]],MS_AUTRESPOSTES1[[#This Row],[Prévisionnel 2027]],MS_AUTRESPOSTES1[[#This Row],[Prévisionnel 2028]],MS_AUTRESPOSTES1[[#This Row],[Prévisionnel 2029]],MS_AUTRESPOSTES1[[#This Row],[Prévisionnel 2030]],MS_AUTRESPOSTES1[[#This Row],[Prévisionnel 2031]],MS_AUTRESPOSTES1[[#This Row],[Prévisionnel 2032]])</f>
        <v>0</v>
      </c>
      <c r="AJ57" s="30">
        <f>SUM(MS_AUTRESPOSTES1[[#This Row],[Exécuté
2020]],MS_AUTRESPOSTES1[[#This Row],[Exécuté
2021]],MS_AUTRESPOSTES1[[#This Row],[Exécuté
2022]],MS_AUTRESPOSTES1[[#This Row],[Exécuté
2023]],MS_AUTRESPOSTES1[[#This Row],[Exécuté
2024]],MS_AUTRESPOSTES1[[#This Row],[Exécuté
2025]],MS_AUTRESPOSTES1[[#This Row],[Exécuté
2026]],MS_AUTRESPOSTES1[[#This Row],[Exécuté
2027]],MS_AUTRESPOSTES1[[#This Row],[Exécuté
2028]],MS_AUTRESPOSTES1[[#This Row],[Exécuté
2029]],MS_AUTRESPOSTES1[[#This Row],[Exécuté
2030]],MS_AUTRESPOSTES1[[#This Row],[Exécuté
2031]],MS_AUTRESPOSTES1[[#This Row],[Exécuté
2032]])</f>
        <v>0</v>
      </c>
      <c r="AK57" s="56" t="e" cm="1">
        <f t="array" ref="AK57">_xlfn.IFS(
OR((MS_AUTRESPOSTES1[[#This Row],[Nature du poste de dépense]]="HCC"),(MS_AUTRESPOSTES1[[#This Row],[Nature du poste de dépense]]="EQS"),(MS_AUTRESPOSTES1[[#This Row],[Nature du poste de dépense]]="PCA")),"Primes et rémunérations exceptionnelles",
MS_AUTRESPOSTES1[[#This Row],[Nature du poste de dépense]]="Autres dépenses en masse salariale (à préciser obligatoirement dans colonne Nature dépenses)","Autres dépenses en masse salariale")</f>
        <v>#N/A</v>
      </c>
    </row>
    <row r="58" spans="3:37" s="10" customFormat="1" ht="17.25" customHeight="1" x14ac:dyDescent="0.35">
      <c r="C58" s="32"/>
      <c r="D58" s="33"/>
      <c r="E58" s="33"/>
      <c r="F58" s="34"/>
      <c r="G58" s="35"/>
      <c r="H58" s="36">
        <f t="shared" si="3"/>
        <v>0</v>
      </c>
      <c r="I58" s="43"/>
      <c r="J58" s="35"/>
      <c r="K58" s="49"/>
      <c r="L58" s="50"/>
      <c r="M58" s="37"/>
      <c r="N58" s="35"/>
      <c r="O58" s="49"/>
      <c r="P58" s="50"/>
      <c r="Q58" s="35"/>
      <c r="R58" s="35"/>
      <c r="S58" s="49"/>
      <c r="T58" s="50"/>
      <c r="U58" s="35"/>
      <c r="V58" s="35"/>
      <c r="W58" s="49"/>
      <c r="X58" s="50"/>
      <c r="Y58" s="35"/>
      <c r="Z58" s="35"/>
      <c r="AA58" s="49"/>
      <c r="AB58" s="50"/>
      <c r="AC58" s="35"/>
      <c r="AD58" s="35"/>
      <c r="AE58" s="49"/>
      <c r="AF58" s="50"/>
      <c r="AG58" s="35"/>
      <c r="AH58" s="35"/>
      <c r="AI58" s="30">
        <f>SUM(MS_AUTRESPOSTES1[[#This Row],[Prévisionnel 2020]],MS_AUTRESPOSTES1[[#This Row],[Prévisionnel 2021]],MS_AUTRESPOSTES1[[#This Row],[Prévisionnel 2022]],MS_AUTRESPOSTES1[[#This Row],[Prévisionnel 2023]],MS_AUTRESPOSTES1[[#This Row],[Prévisionnel 2024]],MS_AUTRESPOSTES1[[#This Row],[Prévisionnel 2025]],MS_AUTRESPOSTES1[[#This Row],[Prévisionnel 2026]],MS_AUTRESPOSTES1[[#This Row],[Prévisionnel 2027]],MS_AUTRESPOSTES1[[#This Row],[Prévisionnel 2028]],MS_AUTRESPOSTES1[[#This Row],[Prévisionnel 2029]],MS_AUTRESPOSTES1[[#This Row],[Prévisionnel 2030]],MS_AUTRESPOSTES1[[#This Row],[Prévisionnel 2031]],MS_AUTRESPOSTES1[[#This Row],[Prévisionnel 2032]])</f>
        <v>0</v>
      </c>
      <c r="AJ58" s="30">
        <f>SUM(MS_AUTRESPOSTES1[[#This Row],[Exécuté
2020]],MS_AUTRESPOSTES1[[#This Row],[Exécuté
2021]],MS_AUTRESPOSTES1[[#This Row],[Exécuté
2022]],MS_AUTRESPOSTES1[[#This Row],[Exécuté
2023]],MS_AUTRESPOSTES1[[#This Row],[Exécuté
2024]],MS_AUTRESPOSTES1[[#This Row],[Exécuté
2025]],MS_AUTRESPOSTES1[[#This Row],[Exécuté
2026]],MS_AUTRESPOSTES1[[#This Row],[Exécuté
2027]],MS_AUTRESPOSTES1[[#This Row],[Exécuté
2028]],MS_AUTRESPOSTES1[[#This Row],[Exécuté
2029]],MS_AUTRESPOSTES1[[#This Row],[Exécuté
2030]],MS_AUTRESPOSTES1[[#This Row],[Exécuté
2031]],MS_AUTRESPOSTES1[[#This Row],[Exécuté
2032]])</f>
        <v>0</v>
      </c>
      <c r="AK58" s="56" t="e" cm="1">
        <f t="array" ref="AK58">_xlfn.IFS(
OR((MS_AUTRESPOSTES1[[#This Row],[Nature du poste de dépense]]="HCC"),(MS_AUTRESPOSTES1[[#This Row],[Nature du poste de dépense]]="EQS"),(MS_AUTRESPOSTES1[[#This Row],[Nature du poste de dépense]]="PCA")),"Primes et rémunérations exceptionnelles",
MS_AUTRESPOSTES1[[#This Row],[Nature du poste de dépense]]="Autres dépenses en masse salariale (à préciser obligatoirement dans colonne Nature dépenses)","Autres dépenses en masse salariale")</f>
        <v>#N/A</v>
      </c>
    </row>
    <row r="59" spans="3:37" s="10" customFormat="1" ht="17.25" customHeight="1" x14ac:dyDescent="0.35">
      <c r="C59" s="32"/>
      <c r="D59" s="33"/>
      <c r="E59" s="33"/>
      <c r="F59" s="34"/>
      <c r="G59" s="35"/>
      <c r="H59" s="36">
        <f t="shared" si="3"/>
        <v>0</v>
      </c>
      <c r="I59" s="43"/>
      <c r="J59" s="35"/>
      <c r="K59" s="49"/>
      <c r="L59" s="50"/>
      <c r="M59" s="37"/>
      <c r="N59" s="35"/>
      <c r="O59" s="49"/>
      <c r="P59" s="50"/>
      <c r="Q59" s="35"/>
      <c r="R59" s="35"/>
      <c r="S59" s="49"/>
      <c r="T59" s="50"/>
      <c r="U59" s="35"/>
      <c r="V59" s="35"/>
      <c r="W59" s="49"/>
      <c r="X59" s="50"/>
      <c r="Y59" s="35"/>
      <c r="Z59" s="35"/>
      <c r="AA59" s="49"/>
      <c r="AB59" s="50"/>
      <c r="AC59" s="35"/>
      <c r="AD59" s="35"/>
      <c r="AE59" s="49"/>
      <c r="AF59" s="50"/>
      <c r="AG59" s="35"/>
      <c r="AH59" s="35"/>
      <c r="AI59" s="30">
        <f>SUM(MS_AUTRESPOSTES1[[#This Row],[Prévisionnel 2020]],MS_AUTRESPOSTES1[[#This Row],[Prévisionnel 2021]],MS_AUTRESPOSTES1[[#This Row],[Prévisionnel 2022]],MS_AUTRESPOSTES1[[#This Row],[Prévisionnel 2023]],MS_AUTRESPOSTES1[[#This Row],[Prévisionnel 2024]],MS_AUTRESPOSTES1[[#This Row],[Prévisionnel 2025]],MS_AUTRESPOSTES1[[#This Row],[Prévisionnel 2026]],MS_AUTRESPOSTES1[[#This Row],[Prévisionnel 2027]],MS_AUTRESPOSTES1[[#This Row],[Prévisionnel 2028]],MS_AUTRESPOSTES1[[#This Row],[Prévisionnel 2029]],MS_AUTRESPOSTES1[[#This Row],[Prévisionnel 2030]],MS_AUTRESPOSTES1[[#This Row],[Prévisionnel 2031]],MS_AUTRESPOSTES1[[#This Row],[Prévisionnel 2032]])</f>
        <v>0</v>
      </c>
      <c r="AJ59" s="30">
        <f>SUM(MS_AUTRESPOSTES1[[#This Row],[Exécuté
2020]],MS_AUTRESPOSTES1[[#This Row],[Exécuté
2021]],MS_AUTRESPOSTES1[[#This Row],[Exécuté
2022]],MS_AUTRESPOSTES1[[#This Row],[Exécuté
2023]],MS_AUTRESPOSTES1[[#This Row],[Exécuté
2024]],MS_AUTRESPOSTES1[[#This Row],[Exécuté
2025]],MS_AUTRESPOSTES1[[#This Row],[Exécuté
2026]],MS_AUTRESPOSTES1[[#This Row],[Exécuté
2027]],MS_AUTRESPOSTES1[[#This Row],[Exécuté
2028]],MS_AUTRESPOSTES1[[#This Row],[Exécuté
2029]],MS_AUTRESPOSTES1[[#This Row],[Exécuté
2030]],MS_AUTRESPOSTES1[[#This Row],[Exécuté
2031]],MS_AUTRESPOSTES1[[#This Row],[Exécuté
2032]])</f>
        <v>0</v>
      </c>
      <c r="AK59" s="56" t="e" cm="1">
        <f t="array" ref="AK59">_xlfn.IFS(
OR((MS_AUTRESPOSTES1[[#This Row],[Nature du poste de dépense]]="HCC"),(MS_AUTRESPOSTES1[[#This Row],[Nature du poste de dépense]]="EQS"),(MS_AUTRESPOSTES1[[#This Row],[Nature du poste de dépense]]="PCA")),"Primes et rémunérations exceptionnelles",
MS_AUTRESPOSTES1[[#This Row],[Nature du poste de dépense]]="Autres dépenses en masse salariale (à préciser obligatoirement dans colonne Nature dépenses)","Autres dépenses en masse salariale")</f>
        <v>#N/A</v>
      </c>
    </row>
    <row r="60" spans="3:37" s="10" customFormat="1" ht="17.25" customHeight="1" x14ac:dyDescent="0.35">
      <c r="C60" s="32"/>
      <c r="D60" s="33"/>
      <c r="E60" s="33"/>
      <c r="F60" s="34"/>
      <c r="G60" s="35"/>
      <c r="H60" s="36">
        <f t="shared" si="3"/>
        <v>0</v>
      </c>
      <c r="I60" s="43"/>
      <c r="J60" s="35"/>
      <c r="K60" s="49"/>
      <c r="L60" s="50"/>
      <c r="M60" s="37"/>
      <c r="N60" s="35"/>
      <c r="O60" s="49"/>
      <c r="P60" s="50"/>
      <c r="Q60" s="35"/>
      <c r="R60" s="35"/>
      <c r="S60" s="49"/>
      <c r="T60" s="50"/>
      <c r="U60" s="35"/>
      <c r="V60" s="35"/>
      <c r="W60" s="49"/>
      <c r="X60" s="50"/>
      <c r="Y60" s="35"/>
      <c r="Z60" s="35"/>
      <c r="AA60" s="49"/>
      <c r="AB60" s="50"/>
      <c r="AC60" s="35"/>
      <c r="AD60" s="35"/>
      <c r="AE60" s="49"/>
      <c r="AF60" s="50"/>
      <c r="AG60" s="35"/>
      <c r="AH60" s="35"/>
      <c r="AI60" s="30">
        <f>SUM(MS_AUTRESPOSTES1[[#This Row],[Prévisionnel 2020]],MS_AUTRESPOSTES1[[#This Row],[Prévisionnel 2021]],MS_AUTRESPOSTES1[[#This Row],[Prévisionnel 2022]],MS_AUTRESPOSTES1[[#This Row],[Prévisionnel 2023]],MS_AUTRESPOSTES1[[#This Row],[Prévisionnel 2024]],MS_AUTRESPOSTES1[[#This Row],[Prévisionnel 2025]],MS_AUTRESPOSTES1[[#This Row],[Prévisionnel 2026]],MS_AUTRESPOSTES1[[#This Row],[Prévisionnel 2027]],MS_AUTRESPOSTES1[[#This Row],[Prévisionnel 2028]],MS_AUTRESPOSTES1[[#This Row],[Prévisionnel 2029]],MS_AUTRESPOSTES1[[#This Row],[Prévisionnel 2030]],MS_AUTRESPOSTES1[[#This Row],[Prévisionnel 2031]],MS_AUTRESPOSTES1[[#This Row],[Prévisionnel 2032]])</f>
        <v>0</v>
      </c>
      <c r="AJ60" s="30">
        <f>SUM(MS_AUTRESPOSTES1[[#This Row],[Exécuté
2020]],MS_AUTRESPOSTES1[[#This Row],[Exécuté
2021]],MS_AUTRESPOSTES1[[#This Row],[Exécuté
2022]],MS_AUTRESPOSTES1[[#This Row],[Exécuté
2023]],MS_AUTRESPOSTES1[[#This Row],[Exécuté
2024]],MS_AUTRESPOSTES1[[#This Row],[Exécuté
2025]],MS_AUTRESPOSTES1[[#This Row],[Exécuté
2026]],MS_AUTRESPOSTES1[[#This Row],[Exécuté
2027]],MS_AUTRESPOSTES1[[#This Row],[Exécuté
2028]],MS_AUTRESPOSTES1[[#This Row],[Exécuté
2029]],MS_AUTRESPOSTES1[[#This Row],[Exécuté
2030]],MS_AUTRESPOSTES1[[#This Row],[Exécuté
2031]],MS_AUTRESPOSTES1[[#This Row],[Exécuté
2032]])</f>
        <v>0</v>
      </c>
      <c r="AK60" s="56" t="e" cm="1">
        <f t="array" ref="AK60">_xlfn.IFS(
OR((MS_AUTRESPOSTES1[[#This Row],[Nature du poste de dépense]]="HCC"),(MS_AUTRESPOSTES1[[#This Row],[Nature du poste de dépense]]="EQS"),(MS_AUTRESPOSTES1[[#This Row],[Nature du poste de dépense]]="PCA")),"Primes et rémunérations exceptionnelles",
MS_AUTRESPOSTES1[[#This Row],[Nature du poste de dépense]]="Autres dépenses en masse salariale (à préciser obligatoirement dans colonne Nature dépenses)","Autres dépenses en masse salariale")</f>
        <v>#N/A</v>
      </c>
    </row>
    <row r="61" spans="3:37" s="10" customFormat="1" ht="17.25" customHeight="1" x14ac:dyDescent="0.35">
      <c r="C61" s="32"/>
      <c r="D61" s="33"/>
      <c r="E61" s="33"/>
      <c r="F61" s="34"/>
      <c r="G61" s="35"/>
      <c r="H61" s="36">
        <f t="shared" si="3"/>
        <v>0</v>
      </c>
      <c r="I61" s="43"/>
      <c r="J61" s="35"/>
      <c r="K61" s="49"/>
      <c r="L61" s="50"/>
      <c r="M61" s="37"/>
      <c r="N61" s="35"/>
      <c r="O61" s="49"/>
      <c r="P61" s="50"/>
      <c r="Q61" s="35"/>
      <c r="R61" s="35"/>
      <c r="S61" s="49"/>
      <c r="T61" s="50"/>
      <c r="U61" s="35"/>
      <c r="V61" s="35"/>
      <c r="W61" s="49"/>
      <c r="X61" s="50"/>
      <c r="Y61" s="35"/>
      <c r="Z61" s="35"/>
      <c r="AA61" s="49"/>
      <c r="AB61" s="50"/>
      <c r="AC61" s="35"/>
      <c r="AD61" s="35"/>
      <c r="AE61" s="49"/>
      <c r="AF61" s="50"/>
      <c r="AG61" s="35"/>
      <c r="AH61" s="35"/>
      <c r="AI61" s="30">
        <f>SUM(MS_AUTRESPOSTES1[[#This Row],[Prévisionnel 2020]],MS_AUTRESPOSTES1[[#This Row],[Prévisionnel 2021]],MS_AUTRESPOSTES1[[#This Row],[Prévisionnel 2022]],MS_AUTRESPOSTES1[[#This Row],[Prévisionnel 2023]],MS_AUTRESPOSTES1[[#This Row],[Prévisionnel 2024]],MS_AUTRESPOSTES1[[#This Row],[Prévisionnel 2025]],MS_AUTRESPOSTES1[[#This Row],[Prévisionnel 2026]],MS_AUTRESPOSTES1[[#This Row],[Prévisionnel 2027]],MS_AUTRESPOSTES1[[#This Row],[Prévisionnel 2028]],MS_AUTRESPOSTES1[[#This Row],[Prévisionnel 2029]],MS_AUTRESPOSTES1[[#This Row],[Prévisionnel 2030]],MS_AUTRESPOSTES1[[#This Row],[Prévisionnel 2031]],MS_AUTRESPOSTES1[[#This Row],[Prévisionnel 2032]])</f>
        <v>0</v>
      </c>
      <c r="AJ61" s="30">
        <f>SUM(MS_AUTRESPOSTES1[[#This Row],[Exécuté
2020]],MS_AUTRESPOSTES1[[#This Row],[Exécuté
2021]],MS_AUTRESPOSTES1[[#This Row],[Exécuté
2022]],MS_AUTRESPOSTES1[[#This Row],[Exécuté
2023]],MS_AUTRESPOSTES1[[#This Row],[Exécuté
2024]],MS_AUTRESPOSTES1[[#This Row],[Exécuté
2025]],MS_AUTRESPOSTES1[[#This Row],[Exécuté
2026]],MS_AUTRESPOSTES1[[#This Row],[Exécuté
2027]],MS_AUTRESPOSTES1[[#This Row],[Exécuté
2028]],MS_AUTRESPOSTES1[[#This Row],[Exécuté
2029]],MS_AUTRESPOSTES1[[#This Row],[Exécuté
2030]],MS_AUTRESPOSTES1[[#This Row],[Exécuté
2031]],MS_AUTRESPOSTES1[[#This Row],[Exécuté
2032]])</f>
        <v>0</v>
      </c>
      <c r="AK61" s="56" t="e" cm="1">
        <f t="array" ref="AK61">_xlfn.IFS(
OR((MS_AUTRESPOSTES1[[#This Row],[Nature du poste de dépense]]="HCC"),(MS_AUTRESPOSTES1[[#This Row],[Nature du poste de dépense]]="EQS"),(MS_AUTRESPOSTES1[[#This Row],[Nature du poste de dépense]]="PCA")),"Primes et rémunérations exceptionnelles",
MS_AUTRESPOSTES1[[#This Row],[Nature du poste de dépense]]="Autres dépenses en masse salariale (à préciser obligatoirement dans colonne Nature dépenses)","Autres dépenses en masse salariale")</f>
        <v>#N/A</v>
      </c>
    </row>
    <row r="62" spans="3:37" s="10" customFormat="1" ht="17.25" customHeight="1" x14ac:dyDescent="0.35">
      <c r="C62" s="32"/>
      <c r="D62" s="33"/>
      <c r="E62" s="33"/>
      <c r="F62" s="34"/>
      <c r="G62" s="35"/>
      <c r="H62" s="36">
        <f t="shared" si="3"/>
        <v>0</v>
      </c>
      <c r="I62" s="37"/>
      <c r="J62" s="35"/>
      <c r="K62" s="49"/>
      <c r="L62" s="50"/>
      <c r="M62" s="37"/>
      <c r="N62" s="35"/>
      <c r="O62" s="49"/>
      <c r="P62" s="50"/>
      <c r="Q62" s="35"/>
      <c r="R62" s="35"/>
      <c r="S62" s="49"/>
      <c r="T62" s="50"/>
      <c r="U62" s="35"/>
      <c r="V62" s="35"/>
      <c r="W62" s="49"/>
      <c r="X62" s="50"/>
      <c r="Y62" s="35"/>
      <c r="Z62" s="35"/>
      <c r="AA62" s="49"/>
      <c r="AB62" s="50"/>
      <c r="AC62" s="35"/>
      <c r="AD62" s="35"/>
      <c r="AE62" s="49"/>
      <c r="AF62" s="50"/>
      <c r="AG62" s="35"/>
      <c r="AH62" s="35"/>
      <c r="AI62" s="30">
        <f>SUM(MS_AUTRESPOSTES1[[#This Row],[Prévisionnel 2020]],MS_AUTRESPOSTES1[[#This Row],[Prévisionnel 2021]],MS_AUTRESPOSTES1[[#This Row],[Prévisionnel 2022]],MS_AUTRESPOSTES1[[#This Row],[Prévisionnel 2023]],MS_AUTRESPOSTES1[[#This Row],[Prévisionnel 2024]],MS_AUTRESPOSTES1[[#This Row],[Prévisionnel 2025]],MS_AUTRESPOSTES1[[#This Row],[Prévisionnel 2026]],MS_AUTRESPOSTES1[[#This Row],[Prévisionnel 2027]],MS_AUTRESPOSTES1[[#This Row],[Prévisionnel 2028]],MS_AUTRESPOSTES1[[#This Row],[Prévisionnel 2029]],MS_AUTRESPOSTES1[[#This Row],[Prévisionnel 2030]],MS_AUTRESPOSTES1[[#This Row],[Prévisionnel 2031]],MS_AUTRESPOSTES1[[#This Row],[Prévisionnel 2032]])</f>
        <v>0</v>
      </c>
      <c r="AJ62" s="30">
        <f>SUM(MS_AUTRESPOSTES1[[#This Row],[Exécuté
2020]],MS_AUTRESPOSTES1[[#This Row],[Exécuté
2021]],MS_AUTRESPOSTES1[[#This Row],[Exécuté
2022]],MS_AUTRESPOSTES1[[#This Row],[Exécuté
2023]],MS_AUTRESPOSTES1[[#This Row],[Exécuté
2024]],MS_AUTRESPOSTES1[[#This Row],[Exécuté
2025]],MS_AUTRESPOSTES1[[#This Row],[Exécuté
2026]],MS_AUTRESPOSTES1[[#This Row],[Exécuté
2027]],MS_AUTRESPOSTES1[[#This Row],[Exécuté
2028]],MS_AUTRESPOSTES1[[#This Row],[Exécuté
2029]],MS_AUTRESPOSTES1[[#This Row],[Exécuté
2030]],MS_AUTRESPOSTES1[[#This Row],[Exécuté
2031]],MS_AUTRESPOSTES1[[#This Row],[Exécuté
2032]])</f>
        <v>0</v>
      </c>
      <c r="AK62" s="56" t="e" cm="1">
        <f t="array" ref="AK62">_xlfn.IFS(
OR((MS_AUTRESPOSTES1[[#This Row],[Nature du poste de dépense]]="HCC"),(MS_AUTRESPOSTES1[[#This Row],[Nature du poste de dépense]]="EQS"),(MS_AUTRESPOSTES1[[#This Row],[Nature du poste de dépense]]="PCA")),"Primes et rémunérations exceptionnelles",
MS_AUTRESPOSTES1[[#This Row],[Nature du poste de dépense]]="Autres dépenses en masse salariale (à préciser obligatoirement dans colonne Nature dépenses)","Autres dépenses en masse salariale")</f>
        <v>#N/A</v>
      </c>
    </row>
    <row r="63" spans="3:37" s="10" customFormat="1" ht="17.25" customHeight="1" x14ac:dyDescent="0.35">
      <c r="C63" s="32"/>
      <c r="D63" s="33"/>
      <c r="E63" s="33"/>
      <c r="F63" s="34"/>
      <c r="G63" s="35"/>
      <c r="H63" s="36">
        <f t="shared" si="3"/>
        <v>0</v>
      </c>
      <c r="I63" s="37"/>
      <c r="J63" s="35"/>
      <c r="K63" s="49"/>
      <c r="L63" s="50"/>
      <c r="M63" s="37"/>
      <c r="N63" s="35"/>
      <c r="O63" s="49"/>
      <c r="P63" s="50"/>
      <c r="Q63" s="35"/>
      <c r="R63" s="35"/>
      <c r="S63" s="49"/>
      <c r="T63" s="50"/>
      <c r="U63" s="35"/>
      <c r="V63" s="35"/>
      <c r="W63" s="49"/>
      <c r="X63" s="50"/>
      <c r="Y63" s="35"/>
      <c r="Z63" s="35"/>
      <c r="AA63" s="49"/>
      <c r="AB63" s="50"/>
      <c r="AC63" s="35"/>
      <c r="AD63" s="35"/>
      <c r="AE63" s="49"/>
      <c r="AF63" s="50"/>
      <c r="AG63" s="35"/>
      <c r="AH63" s="35"/>
      <c r="AI63" s="30">
        <f>SUM(MS_AUTRESPOSTES1[[#This Row],[Prévisionnel 2020]],MS_AUTRESPOSTES1[[#This Row],[Prévisionnel 2021]],MS_AUTRESPOSTES1[[#This Row],[Prévisionnel 2022]],MS_AUTRESPOSTES1[[#This Row],[Prévisionnel 2023]],MS_AUTRESPOSTES1[[#This Row],[Prévisionnel 2024]],MS_AUTRESPOSTES1[[#This Row],[Prévisionnel 2025]],MS_AUTRESPOSTES1[[#This Row],[Prévisionnel 2026]],MS_AUTRESPOSTES1[[#This Row],[Prévisionnel 2027]],MS_AUTRESPOSTES1[[#This Row],[Prévisionnel 2028]],MS_AUTRESPOSTES1[[#This Row],[Prévisionnel 2029]],MS_AUTRESPOSTES1[[#This Row],[Prévisionnel 2030]],MS_AUTRESPOSTES1[[#This Row],[Prévisionnel 2031]],MS_AUTRESPOSTES1[[#This Row],[Prévisionnel 2032]])</f>
        <v>0</v>
      </c>
      <c r="AJ63" s="30">
        <f>SUM(MS_AUTRESPOSTES1[[#This Row],[Exécuté
2020]],MS_AUTRESPOSTES1[[#This Row],[Exécuté
2021]],MS_AUTRESPOSTES1[[#This Row],[Exécuté
2022]],MS_AUTRESPOSTES1[[#This Row],[Exécuté
2023]],MS_AUTRESPOSTES1[[#This Row],[Exécuté
2024]],MS_AUTRESPOSTES1[[#This Row],[Exécuté
2025]],MS_AUTRESPOSTES1[[#This Row],[Exécuté
2026]],MS_AUTRESPOSTES1[[#This Row],[Exécuté
2027]],MS_AUTRESPOSTES1[[#This Row],[Exécuté
2028]],MS_AUTRESPOSTES1[[#This Row],[Exécuté
2029]],MS_AUTRESPOSTES1[[#This Row],[Exécuté
2030]],MS_AUTRESPOSTES1[[#This Row],[Exécuté
2031]],MS_AUTRESPOSTES1[[#This Row],[Exécuté
2032]])</f>
        <v>0</v>
      </c>
      <c r="AK63" s="56" t="e" cm="1">
        <f t="array" ref="AK63">_xlfn.IFS(
OR((MS_AUTRESPOSTES1[[#This Row],[Nature du poste de dépense]]="HCC"),(MS_AUTRESPOSTES1[[#This Row],[Nature du poste de dépense]]="EQS"),(MS_AUTRESPOSTES1[[#This Row],[Nature du poste de dépense]]="PCA")),"Primes et rémunérations exceptionnelles",
MS_AUTRESPOSTES1[[#This Row],[Nature du poste de dépense]]="Autres dépenses en masse salariale (à préciser obligatoirement dans colonne Nature dépenses)","Autres dépenses en masse salariale")</f>
        <v>#N/A</v>
      </c>
    </row>
    <row r="64" spans="3:37" s="10" customFormat="1" ht="17.25" customHeight="1" x14ac:dyDescent="0.35">
      <c r="C64" s="32"/>
      <c r="D64" s="33"/>
      <c r="E64" s="33"/>
      <c r="F64" s="34"/>
      <c r="G64" s="35"/>
      <c r="H64" s="36">
        <f t="shared" si="3"/>
        <v>0</v>
      </c>
      <c r="I64" s="37"/>
      <c r="J64" s="35"/>
      <c r="K64" s="49"/>
      <c r="L64" s="50"/>
      <c r="M64" s="37"/>
      <c r="N64" s="35"/>
      <c r="O64" s="49"/>
      <c r="P64" s="50"/>
      <c r="Q64" s="35"/>
      <c r="R64" s="35"/>
      <c r="S64" s="49"/>
      <c r="T64" s="50"/>
      <c r="U64" s="35"/>
      <c r="V64" s="35"/>
      <c r="W64" s="49"/>
      <c r="X64" s="50"/>
      <c r="Y64" s="35"/>
      <c r="Z64" s="35"/>
      <c r="AA64" s="49"/>
      <c r="AB64" s="50"/>
      <c r="AC64" s="35"/>
      <c r="AD64" s="35"/>
      <c r="AE64" s="49"/>
      <c r="AF64" s="50"/>
      <c r="AG64" s="35"/>
      <c r="AH64" s="35"/>
      <c r="AI64" s="30">
        <f>SUM(MS_AUTRESPOSTES1[[#This Row],[Prévisionnel 2020]],MS_AUTRESPOSTES1[[#This Row],[Prévisionnel 2021]],MS_AUTRESPOSTES1[[#This Row],[Prévisionnel 2022]],MS_AUTRESPOSTES1[[#This Row],[Prévisionnel 2023]],MS_AUTRESPOSTES1[[#This Row],[Prévisionnel 2024]],MS_AUTRESPOSTES1[[#This Row],[Prévisionnel 2025]],MS_AUTRESPOSTES1[[#This Row],[Prévisionnel 2026]],MS_AUTRESPOSTES1[[#This Row],[Prévisionnel 2027]],MS_AUTRESPOSTES1[[#This Row],[Prévisionnel 2028]],MS_AUTRESPOSTES1[[#This Row],[Prévisionnel 2029]],MS_AUTRESPOSTES1[[#This Row],[Prévisionnel 2030]],MS_AUTRESPOSTES1[[#This Row],[Prévisionnel 2031]],MS_AUTRESPOSTES1[[#This Row],[Prévisionnel 2032]])</f>
        <v>0</v>
      </c>
      <c r="AJ64" s="30">
        <f>SUM(MS_AUTRESPOSTES1[[#This Row],[Exécuté
2020]],MS_AUTRESPOSTES1[[#This Row],[Exécuté
2021]],MS_AUTRESPOSTES1[[#This Row],[Exécuté
2022]],MS_AUTRESPOSTES1[[#This Row],[Exécuté
2023]],MS_AUTRESPOSTES1[[#This Row],[Exécuté
2024]],MS_AUTRESPOSTES1[[#This Row],[Exécuté
2025]],MS_AUTRESPOSTES1[[#This Row],[Exécuté
2026]],MS_AUTRESPOSTES1[[#This Row],[Exécuté
2027]],MS_AUTRESPOSTES1[[#This Row],[Exécuté
2028]],MS_AUTRESPOSTES1[[#This Row],[Exécuté
2029]],MS_AUTRESPOSTES1[[#This Row],[Exécuté
2030]],MS_AUTRESPOSTES1[[#This Row],[Exécuté
2031]],MS_AUTRESPOSTES1[[#This Row],[Exécuté
2032]])</f>
        <v>0</v>
      </c>
      <c r="AK64" s="56" t="e" cm="1">
        <f t="array" ref="AK64">_xlfn.IFS(
OR((MS_AUTRESPOSTES1[[#This Row],[Nature du poste de dépense]]="HCC"),(MS_AUTRESPOSTES1[[#This Row],[Nature du poste de dépense]]="EQS"),(MS_AUTRESPOSTES1[[#This Row],[Nature du poste de dépense]]="PCA")),"Primes et rémunérations exceptionnelles",
MS_AUTRESPOSTES1[[#This Row],[Nature du poste de dépense]]="Autres dépenses en masse salariale (à préciser obligatoirement dans colonne Nature dépenses)","Autres dépenses en masse salariale")</f>
        <v>#N/A</v>
      </c>
    </row>
    <row r="65" spans="3:37" s="10" customFormat="1" ht="17.25" customHeight="1" x14ac:dyDescent="0.35">
      <c r="C65" s="32"/>
      <c r="D65" s="33"/>
      <c r="E65" s="33"/>
      <c r="F65" s="34"/>
      <c r="G65" s="35"/>
      <c r="H65" s="36">
        <f t="shared" si="3"/>
        <v>0</v>
      </c>
      <c r="I65" s="37"/>
      <c r="J65" s="35"/>
      <c r="K65" s="49"/>
      <c r="L65" s="50"/>
      <c r="M65" s="37"/>
      <c r="N65" s="35"/>
      <c r="O65" s="49"/>
      <c r="P65" s="50"/>
      <c r="Q65" s="35"/>
      <c r="R65" s="35"/>
      <c r="S65" s="49"/>
      <c r="T65" s="50"/>
      <c r="U65" s="35"/>
      <c r="V65" s="35"/>
      <c r="W65" s="49"/>
      <c r="X65" s="50"/>
      <c r="Y65" s="35"/>
      <c r="Z65" s="35"/>
      <c r="AA65" s="49"/>
      <c r="AB65" s="50"/>
      <c r="AC65" s="35"/>
      <c r="AD65" s="35"/>
      <c r="AE65" s="49"/>
      <c r="AF65" s="50"/>
      <c r="AG65" s="35"/>
      <c r="AH65" s="35"/>
      <c r="AI65" s="30">
        <f>SUM(MS_AUTRESPOSTES1[[#This Row],[Prévisionnel 2020]],MS_AUTRESPOSTES1[[#This Row],[Prévisionnel 2021]],MS_AUTRESPOSTES1[[#This Row],[Prévisionnel 2022]],MS_AUTRESPOSTES1[[#This Row],[Prévisionnel 2023]],MS_AUTRESPOSTES1[[#This Row],[Prévisionnel 2024]],MS_AUTRESPOSTES1[[#This Row],[Prévisionnel 2025]],MS_AUTRESPOSTES1[[#This Row],[Prévisionnel 2026]],MS_AUTRESPOSTES1[[#This Row],[Prévisionnel 2027]],MS_AUTRESPOSTES1[[#This Row],[Prévisionnel 2028]],MS_AUTRESPOSTES1[[#This Row],[Prévisionnel 2029]],MS_AUTRESPOSTES1[[#This Row],[Prévisionnel 2030]],MS_AUTRESPOSTES1[[#This Row],[Prévisionnel 2031]],MS_AUTRESPOSTES1[[#This Row],[Prévisionnel 2032]])</f>
        <v>0</v>
      </c>
      <c r="AJ65" s="30">
        <f>SUM(MS_AUTRESPOSTES1[[#This Row],[Exécuté
2020]],MS_AUTRESPOSTES1[[#This Row],[Exécuté
2021]],MS_AUTRESPOSTES1[[#This Row],[Exécuté
2022]],MS_AUTRESPOSTES1[[#This Row],[Exécuté
2023]],MS_AUTRESPOSTES1[[#This Row],[Exécuté
2024]],MS_AUTRESPOSTES1[[#This Row],[Exécuté
2025]],MS_AUTRESPOSTES1[[#This Row],[Exécuté
2026]],MS_AUTRESPOSTES1[[#This Row],[Exécuté
2027]],MS_AUTRESPOSTES1[[#This Row],[Exécuté
2028]],MS_AUTRESPOSTES1[[#This Row],[Exécuté
2029]],MS_AUTRESPOSTES1[[#This Row],[Exécuté
2030]],MS_AUTRESPOSTES1[[#This Row],[Exécuté
2031]],MS_AUTRESPOSTES1[[#This Row],[Exécuté
2032]])</f>
        <v>0</v>
      </c>
      <c r="AK65" s="56" t="e" cm="1">
        <f t="array" ref="AK65">_xlfn.IFS(
OR((MS_AUTRESPOSTES1[[#This Row],[Nature du poste de dépense]]="HCC"),(MS_AUTRESPOSTES1[[#This Row],[Nature du poste de dépense]]="EQS"),(MS_AUTRESPOSTES1[[#This Row],[Nature du poste de dépense]]="PCA")),"Primes et rémunérations exceptionnelles",
MS_AUTRESPOSTES1[[#This Row],[Nature du poste de dépense]]="Autres dépenses en masse salariale (à préciser obligatoirement dans colonne Nature dépenses)","Autres dépenses en masse salariale")</f>
        <v>#N/A</v>
      </c>
    </row>
    <row r="66" spans="3:37" s="10" customFormat="1" ht="17.25" customHeight="1" x14ac:dyDescent="0.35">
      <c r="C66" s="32"/>
      <c r="D66" s="33"/>
      <c r="E66" s="33"/>
      <c r="F66" s="34"/>
      <c r="G66" s="35"/>
      <c r="H66" s="36">
        <f t="shared" si="3"/>
        <v>0</v>
      </c>
      <c r="I66" s="37"/>
      <c r="J66" s="35"/>
      <c r="K66" s="49"/>
      <c r="L66" s="50"/>
      <c r="M66" s="37"/>
      <c r="N66" s="35"/>
      <c r="O66" s="49"/>
      <c r="P66" s="50"/>
      <c r="Q66" s="35"/>
      <c r="R66" s="35"/>
      <c r="S66" s="49"/>
      <c r="T66" s="50"/>
      <c r="U66" s="35"/>
      <c r="V66" s="35"/>
      <c r="W66" s="49"/>
      <c r="X66" s="50"/>
      <c r="Y66" s="35"/>
      <c r="Z66" s="35"/>
      <c r="AA66" s="49"/>
      <c r="AB66" s="50"/>
      <c r="AC66" s="35"/>
      <c r="AD66" s="35"/>
      <c r="AE66" s="49"/>
      <c r="AF66" s="50"/>
      <c r="AG66" s="35"/>
      <c r="AH66" s="35"/>
      <c r="AI66" s="30">
        <f>SUM(MS_AUTRESPOSTES1[[#This Row],[Prévisionnel 2020]],MS_AUTRESPOSTES1[[#This Row],[Prévisionnel 2021]],MS_AUTRESPOSTES1[[#This Row],[Prévisionnel 2022]],MS_AUTRESPOSTES1[[#This Row],[Prévisionnel 2023]],MS_AUTRESPOSTES1[[#This Row],[Prévisionnel 2024]],MS_AUTRESPOSTES1[[#This Row],[Prévisionnel 2025]],MS_AUTRESPOSTES1[[#This Row],[Prévisionnel 2026]],MS_AUTRESPOSTES1[[#This Row],[Prévisionnel 2027]],MS_AUTRESPOSTES1[[#This Row],[Prévisionnel 2028]],MS_AUTRESPOSTES1[[#This Row],[Prévisionnel 2029]],MS_AUTRESPOSTES1[[#This Row],[Prévisionnel 2030]],MS_AUTRESPOSTES1[[#This Row],[Prévisionnel 2031]],MS_AUTRESPOSTES1[[#This Row],[Prévisionnel 2032]])</f>
        <v>0</v>
      </c>
      <c r="AJ66" s="30">
        <f>SUM(MS_AUTRESPOSTES1[[#This Row],[Exécuté
2020]],MS_AUTRESPOSTES1[[#This Row],[Exécuté
2021]],MS_AUTRESPOSTES1[[#This Row],[Exécuté
2022]],MS_AUTRESPOSTES1[[#This Row],[Exécuté
2023]],MS_AUTRESPOSTES1[[#This Row],[Exécuté
2024]],MS_AUTRESPOSTES1[[#This Row],[Exécuté
2025]],MS_AUTRESPOSTES1[[#This Row],[Exécuté
2026]],MS_AUTRESPOSTES1[[#This Row],[Exécuté
2027]],MS_AUTRESPOSTES1[[#This Row],[Exécuté
2028]],MS_AUTRESPOSTES1[[#This Row],[Exécuté
2029]],MS_AUTRESPOSTES1[[#This Row],[Exécuté
2030]],MS_AUTRESPOSTES1[[#This Row],[Exécuté
2031]],MS_AUTRESPOSTES1[[#This Row],[Exécuté
2032]])</f>
        <v>0</v>
      </c>
      <c r="AK66" s="56" t="e" cm="1">
        <f t="array" ref="AK66">_xlfn.IFS(
OR((MS_AUTRESPOSTES1[[#This Row],[Nature du poste de dépense]]="HCC"),(MS_AUTRESPOSTES1[[#This Row],[Nature du poste de dépense]]="EQS"),(MS_AUTRESPOSTES1[[#This Row],[Nature du poste de dépense]]="PCA")),"Primes et rémunérations exceptionnelles",
MS_AUTRESPOSTES1[[#This Row],[Nature du poste de dépense]]="Autres dépenses en masse salariale (à préciser obligatoirement dans colonne Nature dépenses)","Autres dépenses en masse salariale")</f>
        <v>#N/A</v>
      </c>
    </row>
    <row r="67" spans="3:37" s="10" customFormat="1" ht="17.25" customHeight="1" x14ac:dyDescent="0.35">
      <c r="C67" s="32"/>
      <c r="D67" s="33"/>
      <c r="E67" s="33"/>
      <c r="F67" s="34"/>
      <c r="G67" s="35"/>
      <c r="H67" s="36">
        <f t="shared" si="3"/>
        <v>0</v>
      </c>
      <c r="I67" s="37"/>
      <c r="J67" s="35"/>
      <c r="K67" s="49"/>
      <c r="L67" s="50"/>
      <c r="M67" s="37"/>
      <c r="N67" s="35"/>
      <c r="O67" s="49"/>
      <c r="P67" s="50"/>
      <c r="Q67" s="35"/>
      <c r="R67" s="35"/>
      <c r="S67" s="49"/>
      <c r="T67" s="50"/>
      <c r="U67" s="35"/>
      <c r="V67" s="35"/>
      <c r="W67" s="49"/>
      <c r="X67" s="50"/>
      <c r="Y67" s="35"/>
      <c r="Z67" s="35"/>
      <c r="AA67" s="49"/>
      <c r="AB67" s="50"/>
      <c r="AC67" s="35"/>
      <c r="AD67" s="35"/>
      <c r="AE67" s="49"/>
      <c r="AF67" s="50"/>
      <c r="AG67" s="35"/>
      <c r="AH67" s="35"/>
      <c r="AI67" s="30">
        <f>SUM(MS_AUTRESPOSTES1[[#This Row],[Prévisionnel 2020]],MS_AUTRESPOSTES1[[#This Row],[Prévisionnel 2021]],MS_AUTRESPOSTES1[[#This Row],[Prévisionnel 2022]],MS_AUTRESPOSTES1[[#This Row],[Prévisionnel 2023]],MS_AUTRESPOSTES1[[#This Row],[Prévisionnel 2024]],MS_AUTRESPOSTES1[[#This Row],[Prévisionnel 2025]],MS_AUTRESPOSTES1[[#This Row],[Prévisionnel 2026]],MS_AUTRESPOSTES1[[#This Row],[Prévisionnel 2027]],MS_AUTRESPOSTES1[[#This Row],[Prévisionnel 2028]],MS_AUTRESPOSTES1[[#This Row],[Prévisionnel 2029]],MS_AUTRESPOSTES1[[#This Row],[Prévisionnel 2030]],MS_AUTRESPOSTES1[[#This Row],[Prévisionnel 2031]],MS_AUTRESPOSTES1[[#This Row],[Prévisionnel 2032]])</f>
        <v>0</v>
      </c>
      <c r="AJ67" s="30">
        <f>SUM(MS_AUTRESPOSTES1[[#This Row],[Exécuté
2020]],MS_AUTRESPOSTES1[[#This Row],[Exécuté
2021]],MS_AUTRESPOSTES1[[#This Row],[Exécuté
2022]],MS_AUTRESPOSTES1[[#This Row],[Exécuté
2023]],MS_AUTRESPOSTES1[[#This Row],[Exécuté
2024]],MS_AUTRESPOSTES1[[#This Row],[Exécuté
2025]],MS_AUTRESPOSTES1[[#This Row],[Exécuté
2026]],MS_AUTRESPOSTES1[[#This Row],[Exécuté
2027]],MS_AUTRESPOSTES1[[#This Row],[Exécuté
2028]],MS_AUTRESPOSTES1[[#This Row],[Exécuté
2029]],MS_AUTRESPOSTES1[[#This Row],[Exécuté
2030]],MS_AUTRESPOSTES1[[#This Row],[Exécuté
2031]],MS_AUTRESPOSTES1[[#This Row],[Exécuté
2032]])</f>
        <v>0</v>
      </c>
      <c r="AK67" s="56" t="e" cm="1">
        <f t="array" ref="AK67">_xlfn.IFS(
OR((MS_AUTRESPOSTES1[[#This Row],[Nature du poste de dépense]]="HCC"),(MS_AUTRESPOSTES1[[#This Row],[Nature du poste de dépense]]="EQS"),(MS_AUTRESPOSTES1[[#This Row],[Nature du poste de dépense]]="PCA")),"Primes et rémunérations exceptionnelles",
MS_AUTRESPOSTES1[[#This Row],[Nature du poste de dépense]]="Autres dépenses en masse salariale (à préciser obligatoirement dans colonne Nature dépenses)","Autres dépenses en masse salariale")</f>
        <v>#N/A</v>
      </c>
    </row>
    <row r="68" spans="3:37" s="10" customFormat="1" ht="17.25" customHeight="1" x14ac:dyDescent="0.35">
      <c r="C68" s="32"/>
      <c r="D68" s="33"/>
      <c r="E68" s="33"/>
      <c r="F68" s="34"/>
      <c r="G68" s="35"/>
      <c r="H68" s="36">
        <f t="shared" si="3"/>
        <v>0</v>
      </c>
      <c r="I68" s="37"/>
      <c r="J68" s="35"/>
      <c r="K68" s="49"/>
      <c r="L68" s="50"/>
      <c r="M68" s="37"/>
      <c r="N68" s="35"/>
      <c r="O68" s="49"/>
      <c r="P68" s="50"/>
      <c r="Q68" s="35"/>
      <c r="R68" s="35"/>
      <c r="S68" s="49"/>
      <c r="T68" s="50"/>
      <c r="U68" s="35"/>
      <c r="V68" s="35"/>
      <c r="W68" s="49"/>
      <c r="X68" s="50"/>
      <c r="Y68" s="35"/>
      <c r="Z68" s="35"/>
      <c r="AA68" s="49"/>
      <c r="AB68" s="50"/>
      <c r="AC68" s="35"/>
      <c r="AD68" s="35"/>
      <c r="AE68" s="49"/>
      <c r="AF68" s="50"/>
      <c r="AG68" s="35"/>
      <c r="AH68" s="35"/>
      <c r="AI68" s="30">
        <f>SUM(MS_AUTRESPOSTES1[[#This Row],[Prévisionnel 2020]],MS_AUTRESPOSTES1[[#This Row],[Prévisionnel 2021]],MS_AUTRESPOSTES1[[#This Row],[Prévisionnel 2022]],MS_AUTRESPOSTES1[[#This Row],[Prévisionnel 2023]],MS_AUTRESPOSTES1[[#This Row],[Prévisionnel 2024]],MS_AUTRESPOSTES1[[#This Row],[Prévisionnel 2025]],MS_AUTRESPOSTES1[[#This Row],[Prévisionnel 2026]],MS_AUTRESPOSTES1[[#This Row],[Prévisionnel 2027]],MS_AUTRESPOSTES1[[#This Row],[Prévisionnel 2028]],MS_AUTRESPOSTES1[[#This Row],[Prévisionnel 2029]],MS_AUTRESPOSTES1[[#This Row],[Prévisionnel 2030]],MS_AUTRESPOSTES1[[#This Row],[Prévisionnel 2031]],MS_AUTRESPOSTES1[[#This Row],[Prévisionnel 2032]])</f>
        <v>0</v>
      </c>
      <c r="AJ68" s="30">
        <f>SUM(MS_AUTRESPOSTES1[[#This Row],[Exécuté
2020]],MS_AUTRESPOSTES1[[#This Row],[Exécuté
2021]],MS_AUTRESPOSTES1[[#This Row],[Exécuté
2022]],MS_AUTRESPOSTES1[[#This Row],[Exécuté
2023]],MS_AUTRESPOSTES1[[#This Row],[Exécuté
2024]],MS_AUTRESPOSTES1[[#This Row],[Exécuté
2025]],MS_AUTRESPOSTES1[[#This Row],[Exécuté
2026]],MS_AUTRESPOSTES1[[#This Row],[Exécuté
2027]],MS_AUTRESPOSTES1[[#This Row],[Exécuté
2028]],MS_AUTRESPOSTES1[[#This Row],[Exécuté
2029]],MS_AUTRESPOSTES1[[#This Row],[Exécuté
2030]],MS_AUTRESPOSTES1[[#This Row],[Exécuté
2031]],MS_AUTRESPOSTES1[[#This Row],[Exécuté
2032]])</f>
        <v>0</v>
      </c>
      <c r="AK68" s="56" t="e" cm="1">
        <f t="array" ref="AK68">_xlfn.IFS(
OR((MS_AUTRESPOSTES1[[#This Row],[Nature du poste de dépense]]="HCC"),(MS_AUTRESPOSTES1[[#This Row],[Nature du poste de dépense]]="EQS"),(MS_AUTRESPOSTES1[[#This Row],[Nature du poste de dépense]]="PCA")),"Primes et rémunérations exceptionnelles",
MS_AUTRESPOSTES1[[#This Row],[Nature du poste de dépense]]="Autres dépenses en masse salariale (à préciser obligatoirement dans colonne Nature dépenses)","Autres dépenses en masse salariale")</f>
        <v>#N/A</v>
      </c>
    </row>
    <row r="69" spans="3:37" s="10" customFormat="1" ht="17.25" customHeight="1" x14ac:dyDescent="0.35">
      <c r="C69" s="32"/>
      <c r="D69" s="33"/>
      <c r="E69" s="33"/>
      <c r="F69" s="34"/>
      <c r="G69" s="35"/>
      <c r="H69" s="36">
        <f t="shared" si="3"/>
        <v>0</v>
      </c>
      <c r="I69" s="37"/>
      <c r="J69" s="35"/>
      <c r="K69" s="49"/>
      <c r="L69" s="50"/>
      <c r="M69" s="37"/>
      <c r="N69" s="35"/>
      <c r="O69" s="49"/>
      <c r="P69" s="50"/>
      <c r="Q69" s="35"/>
      <c r="R69" s="35"/>
      <c r="S69" s="49"/>
      <c r="T69" s="50"/>
      <c r="U69" s="35"/>
      <c r="V69" s="35"/>
      <c r="W69" s="49"/>
      <c r="X69" s="50"/>
      <c r="Y69" s="35"/>
      <c r="Z69" s="35"/>
      <c r="AA69" s="49"/>
      <c r="AB69" s="50"/>
      <c r="AC69" s="35"/>
      <c r="AD69" s="35"/>
      <c r="AE69" s="49"/>
      <c r="AF69" s="50"/>
      <c r="AG69" s="35"/>
      <c r="AH69" s="35"/>
      <c r="AI69" s="30">
        <f>SUM(MS_AUTRESPOSTES1[[#This Row],[Prévisionnel 2020]],MS_AUTRESPOSTES1[[#This Row],[Prévisionnel 2021]],MS_AUTRESPOSTES1[[#This Row],[Prévisionnel 2022]],MS_AUTRESPOSTES1[[#This Row],[Prévisionnel 2023]],MS_AUTRESPOSTES1[[#This Row],[Prévisionnel 2024]],MS_AUTRESPOSTES1[[#This Row],[Prévisionnel 2025]],MS_AUTRESPOSTES1[[#This Row],[Prévisionnel 2026]],MS_AUTRESPOSTES1[[#This Row],[Prévisionnel 2027]],MS_AUTRESPOSTES1[[#This Row],[Prévisionnel 2028]],MS_AUTRESPOSTES1[[#This Row],[Prévisionnel 2029]],MS_AUTRESPOSTES1[[#This Row],[Prévisionnel 2030]],MS_AUTRESPOSTES1[[#This Row],[Prévisionnel 2031]],MS_AUTRESPOSTES1[[#This Row],[Prévisionnel 2032]])</f>
        <v>0</v>
      </c>
      <c r="AJ69" s="30">
        <f>SUM(MS_AUTRESPOSTES1[[#This Row],[Exécuté
2020]],MS_AUTRESPOSTES1[[#This Row],[Exécuté
2021]],MS_AUTRESPOSTES1[[#This Row],[Exécuté
2022]],MS_AUTRESPOSTES1[[#This Row],[Exécuté
2023]],MS_AUTRESPOSTES1[[#This Row],[Exécuté
2024]],MS_AUTRESPOSTES1[[#This Row],[Exécuté
2025]],MS_AUTRESPOSTES1[[#This Row],[Exécuté
2026]],MS_AUTRESPOSTES1[[#This Row],[Exécuté
2027]],MS_AUTRESPOSTES1[[#This Row],[Exécuté
2028]],MS_AUTRESPOSTES1[[#This Row],[Exécuté
2029]],MS_AUTRESPOSTES1[[#This Row],[Exécuté
2030]],MS_AUTRESPOSTES1[[#This Row],[Exécuté
2031]],MS_AUTRESPOSTES1[[#This Row],[Exécuté
2032]])</f>
        <v>0</v>
      </c>
      <c r="AK69" s="56" t="e" cm="1">
        <f t="array" ref="AK69">_xlfn.IFS(
OR((MS_AUTRESPOSTES1[[#This Row],[Nature du poste de dépense]]="HCC"),(MS_AUTRESPOSTES1[[#This Row],[Nature du poste de dépense]]="EQS"),(MS_AUTRESPOSTES1[[#This Row],[Nature du poste de dépense]]="PCA")),"Primes et rémunérations exceptionnelles",
MS_AUTRESPOSTES1[[#This Row],[Nature du poste de dépense]]="Autres dépenses en masse salariale (à préciser obligatoirement dans colonne Nature dépenses)","Autres dépenses en masse salariale")</f>
        <v>#N/A</v>
      </c>
    </row>
    <row r="70" spans="3:37" ht="17.25" customHeight="1" x14ac:dyDescent="0.35">
      <c r="C70" s="32"/>
      <c r="D70" s="33"/>
      <c r="E70" s="33"/>
      <c r="F70" s="34"/>
      <c r="G70" s="35"/>
      <c r="H70" s="36">
        <f t="shared" ref="H70" si="4">SUM(F70:G70)</f>
        <v>0</v>
      </c>
      <c r="I70" s="37"/>
      <c r="J70" s="35"/>
      <c r="K70" s="49"/>
      <c r="L70" s="50"/>
      <c r="M70" s="37"/>
      <c r="N70" s="35"/>
      <c r="O70" s="49"/>
      <c r="P70" s="50"/>
      <c r="Q70" s="35"/>
      <c r="R70" s="35"/>
      <c r="S70" s="49"/>
      <c r="T70" s="50"/>
      <c r="U70" s="35"/>
      <c r="V70" s="35"/>
      <c r="W70" s="49"/>
      <c r="X70" s="50"/>
      <c r="Y70" s="35"/>
      <c r="Z70" s="35"/>
      <c r="AA70" s="49"/>
      <c r="AB70" s="50"/>
      <c r="AC70" s="35"/>
      <c r="AD70" s="35"/>
      <c r="AE70" s="49"/>
      <c r="AF70" s="50"/>
      <c r="AG70" s="35"/>
      <c r="AH70" s="35"/>
      <c r="AI70" s="30">
        <f>SUM(MS_AUTRESPOSTES1[[#This Row],[Prévisionnel 2020]],MS_AUTRESPOSTES1[[#This Row],[Prévisionnel 2021]],MS_AUTRESPOSTES1[[#This Row],[Prévisionnel 2022]],MS_AUTRESPOSTES1[[#This Row],[Prévisionnel 2023]],MS_AUTRESPOSTES1[[#This Row],[Prévisionnel 2024]],MS_AUTRESPOSTES1[[#This Row],[Prévisionnel 2025]],MS_AUTRESPOSTES1[[#This Row],[Prévisionnel 2026]],MS_AUTRESPOSTES1[[#This Row],[Prévisionnel 2027]],MS_AUTRESPOSTES1[[#This Row],[Prévisionnel 2028]],MS_AUTRESPOSTES1[[#This Row],[Prévisionnel 2029]],MS_AUTRESPOSTES1[[#This Row],[Prévisionnel 2030]],MS_AUTRESPOSTES1[[#This Row],[Prévisionnel 2031]],MS_AUTRESPOSTES1[[#This Row],[Prévisionnel 2032]])</f>
        <v>0</v>
      </c>
      <c r="AJ70" s="30">
        <f>SUM(MS_AUTRESPOSTES1[[#This Row],[Exécuté
2020]],MS_AUTRESPOSTES1[[#This Row],[Exécuté
2021]],MS_AUTRESPOSTES1[[#This Row],[Exécuté
2022]],MS_AUTRESPOSTES1[[#This Row],[Exécuté
2023]],MS_AUTRESPOSTES1[[#This Row],[Exécuté
2024]],MS_AUTRESPOSTES1[[#This Row],[Exécuté
2025]],MS_AUTRESPOSTES1[[#This Row],[Exécuté
2026]],MS_AUTRESPOSTES1[[#This Row],[Exécuté
2027]],MS_AUTRESPOSTES1[[#This Row],[Exécuté
2028]],MS_AUTRESPOSTES1[[#This Row],[Exécuté
2029]],MS_AUTRESPOSTES1[[#This Row],[Exécuté
2030]],MS_AUTRESPOSTES1[[#This Row],[Exécuté
2031]],MS_AUTRESPOSTES1[[#This Row],[Exécuté
2032]])</f>
        <v>0</v>
      </c>
      <c r="AK70" s="56" t="e" cm="1">
        <f t="array" ref="AK70">_xlfn.IFS(
OR((MS_AUTRESPOSTES1[[#This Row],[Nature du poste de dépense]]="HCC"),(MS_AUTRESPOSTES1[[#This Row],[Nature du poste de dépense]]="EQS"),(MS_AUTRESPOSTES1[[#This Row],[Nature du poste de dépense]]="PCA")),"Primes et rémunérations exceptionnelles",
MS_AUTRESPOSTES1[[#This Row],[Nature du poste de dépense]]="Autres dépenses en masse salariale (à préciser obligatoirement dans colonne Nature dépenses)","Autres dépenses en masse salariale")</f>
        <v>#N/A</v>
      </c>
    </row>
    <row r="71" spans="3:37" ht="17.25" customHeight="1" x14ac:dyDescent="0.35">
      <c r="C71" s="32"/>
      <c r="D71" s="33"/>
      <c r="E71" s="33"/>
      <c r="F71" s="34"/>
      <c r="G71" s="35"/>
      <c r="H71" s="36">
        <f t="shared" ref="H71:H90" si="5">SUM(F71:G71)</f>
        <v>0</v>
      </c>
      <c r="I71" s="37"/>
      <c r="J71" s="35"/>
      <c r="K71" s="49"/>
      <c r="L71" s="50"/>
      <c r="M71" s="37"/>
      <c r="N71" s="35"/>
      <c r="O71" s="49"/>
      <c r="P71" s="50"/>
      <c r="Q71" s="35"/>
      <c r="R71" s="35"/>
      <c r="S71" s="49"/>
      <c r="T71" s="50"/>
      <c r="U71" s="35"/>
      <c r="V71" s="35"/>
      <c r="W71" s="49"/>
      <c r="X71" s="50"/>
      <c r="Y71" s="35"/>
      <c r="Z71" s="35"/>
      <c r="AA71" s="49"/>
      <c r="AB71" s="50"/>
      <c r="AC71" s="35"/>
      <c r="AD71" s="35"/>
      <c r="AE71" s="49"/>
      <c r="AF71" s="50"/>
      <c r="AG71" s="35"/>
      <c r="AH71" s="35"/>
      <c r="AI71" s="30">
        <f>SUM(MS_AUTRESPOSTES1[[#This Row],[Prévisionnel 2020]],MS_AUTRESPOSTES1[[#This Row],[Prévisionnel 2021]],MS_AUTRESPOSTES1[[#This Row],[Prévisionnel 2022]],MS_AUTRESPOSTES1[[#This Row],[Prévisionnel 2023]],MS_AUTRESPOSTES1[[#This Row],[Prévisionnel 2024]],MS_AUTRESPOSTES1[[#This Row],[Prévisionnel 2025]],MS_AUTRESPOSTES1[[#This Row],[Prévisionnel 2026]],MS_AUTRESPOSTES1[[#This Row],[Prévisionnel 2027]],MS_AUTRESPOSTES1[[#This Row],[Prévisionnel 2028]],MS_AUTRESPOSTES1[[#This Row],[Prévisionnel 2029]],MS_AUTRESPOSTES1[[#This Row],[Prévisionnel 2030]],MS_AUTRESPOSTES1[[#This Row],[Prévisionnel 2031]],MS_AUTRESPOSTES1[[#This Row],[Prévisionnel 2032]])</f>
        <v>0</v>
      </c>
      <c r="AJ71" s="30">
        <f>SUM(MS_AUTRESPOSTES1[[#This Row],[Exécuté
2020]],MS_AUTRESPOSTES1[[#This Row],[Exécuté
2021]],MS_AUTRESPOSTES1[[#This Row],[Exécuté
2022]],MS_AUTRESPOSTES1[[#This Row],[Exécuté
2023]],MS_AUTRESPOSTES1[[#This Row],[Exécuté
2024]],MS_AUTRESPOSTES1[[#This Row],[Exécuté
2025]],MS_AUTRESPOSTES1[[#This Row],[Exécuté
2026]],MS_AUTRESPOSTES1[[#This Row],[Exécuté
2027]],MS_AUTRESPOSTES1[[#This Row],[Exécuté
2028]],MS_AUTRESPOSTES1[[#This Row],[Exécuté
2029]],MS_AUTRESPOSTES1[[#This Row],[Exécuté
2030]],MS_AUTRESPOSTES1[[#This Row],[Exécuté
2031]],MS_AUTRESPOSTES1[[#This Row],[Exécuté
2032]])</f>
        <v>0</v>
      </c>
      <c r="AK71" s="56" t="e" cm="1">
        <f t="array" ref="AK71">_xlfn.IFS(
OR((MS_AUTRESPOSTES1[[#This Row],[Nature du poste de dépense]]="HCC"),(MS_AUTRESPOSTES1[[#This Row],[Nature du poste de dépense]]="EQS"),(MS_AUTRESPOSTES1[[#This Row],[Nature du poste de dépense]]="PCA")),"Primes et rémunérations exceptionnelles",
MS_AUTRESPOSTES1[[#This Row],[Nature du poste de dépense]]="Autres dépenses en masse salariale (à préciser obligatoirement dans colonne Nature dépenses)","Autres dépenses en masse salariale")</f>
        <v>#N/A</v>
      </c>
    </row>
    <row r="72" spans="3:37" ht="17.25" customHeight="1" x14ac:dyDescent="0.35">
      <c r="C72" s="32"/>
      <c r="D72" s="33"/>
      <c r="E72" s="33"/>
      <c r="F72" s="34"/>
      <c r="G72" s="35"/>
      <c r="H72" s="36">
        <f t="shared" si="5"/>
        <v>0</v>
      </c>
      <c r="I72" s="43"/>
      <c r="J72" s="35"/>
      <c r="K72" s="49"/>
      <c r="L72" s="50"/>
      <c r="M72" s="37"/>
      <c r="N72" s="35"/>
      <c r="O72" s="49"/>
      <c r="P72" s="50"/>
      <c r="Q72" s="35"/>
      <c r="R72" s="35"/>
      <c r="S72" s="49"/>
      <c r="T72" s="50"/>
      <c r="U72" s="35"/>
      <c r="V72" s="35"/>
      <c r="W72" s="49"/>
      <c r="X72" s="50"/>
      <c r="Y72" s="35"/>
      <c r="Z72" s="35"/>
      <c r="AA72" s="49"/>
      <c r="AB72" s="50"/>
      <c r="AC72" s="35"/>
      <c r="AD72" s="35"/>
      <c r="AE72" s="49"/>
      <c r="AF72" s="50"/>
      <c r="AG72" s="35"/>
      <c r="AH72" s="35"/>
      <c r="AI72" s="30">
        <f>SUM(MS_AUTRESPOSTES1[[#This Row],[Prévisionnel 2020]],MS_AUTRESPOSTES1[[#This Row],[Prévisionnel 2021]],MS_AUTRESPOSTES1[[#This Row],[Prévisionnel 2022]],MS_AUTRESPOSTES1[[#This Row],[Prévisionnel 2023]],MS_AUTRESPOSTES1[[#This Row],[Prévisionnel 2024]],MS_AUTRESPOSTES1[[#This Row],[Prévisionnel 2025]],MS_AUTRESPOSTES1[[#This Row],[Prévisionnel 2026]],MS_AUTRESPOSTES1[[#This Row],[Prévisionnel 2027]],MS_AUTRESPOSTES1[[#This Row],[Prévisionnel 2028]],MS_AUTRESPOSTES1[[#This Row],[Prévisionnel 2029]],MS_AUTRESPOSTES1[[#This Row],[Prévisionnel 2030]],MS_AUTRESPOSTES1[[#This Row],[Prévisionnel 2031]],MS_AUTRESPOSTES1[[#This Row],[Prévisionnel 2032]])</f>
        <v>0</v>
      </c>
      <c r="AJ72" s="30">
        <f>SUM(MS_AUTRESPOSTES1[[#This Row],[Exécuté
2020]],MS_AUTRESPOSTES1[[#This Row],[Exécuté
2021]],MS_AUTRESPOSTES1[[#This Row],[Exécuté
2022]],MS_AUTRESPOSTES1[[#This Row],[Exécuté
2023]],MS_AUTRESPOSTES1[[#This Row],[Exécuté
2024]],MS_AUTRESPOSTES1[[#This Row],[Exécuté
2025]],MS_AUTRESPOSTES1[[#This Row],[Exécuté
2026]],MS_AUTRESPOSTES1[[#This Row],[Exécuté
2027]],MS_AUTRESPOSTES1[[#This Row],[Exécuté
2028]],MS_AUTRESPOSTES1[[#This Row],[Exécuté
2029]],MS_AUTRESPOSTES1[[#This Row],[Exécuté
2030]],MS_AUTRESPOSTES1[[#This Row],[Exécuté
2031]],MS_AUTRESPOSTES1[[#This Row],[Exécuté
2032]])</f>
        <v>0</v>
      </c>
      <c r="AK72" s="56" t="e" cm="1">
        <f t="array" ref="AK72">_xlfn.IFS(
OR((MS_AUTRESPOSTES1[[#This Row],[Nature du poste de dépense]]="HCC"),(MS_AUTRESPOSTES1[[#This Row],[Nature du poste de dépense]]="EQS"),(MS_AUTRESPOSTES1[[#This Row],[Nature du poste de dépense]]="PCA")),"Primes et rémunérations exceptionnelles",
MS_AUTRESPOSTES1[[#This Row],[Nature du poste de dépense]]="Autres dépenses en masse salariale (à préciser obligatoirement dans colonne Nature dépenses)","Autres dépenses en masse salariale")</f>
        <v>#N/A</v>
      </c>
    </row>
    <row r="73" spans="3:37" ht="17.25" customHeight="1" x14ac:dyDescent="0.35">
      <c r="C73" s="32"/>
      <c r="D73" s="33"/>
      <c r="E73" s="33"/>
      <c r="F73" s="34"/>
      <c r="G73" s="35"/>
      <c r="H73" s="36">
        <f t="shared" si="5"/>
        <v>0</v>
      </c>
      <c r="I73" s="43"/>
      <c r="J73" s="35"/>
      <c r="K73" s="49"/>
      <c r="L73" s="50"/>
      <c r="M73" s="37"/>
      <c r="N73" s="35"/>
      <c r="O73" s="49"/>
      <c r="P73" s="50"/>
      <c r="Q73" s="35"/>
      <c r="R73" s="35"/>
      <c r="S73" s="49"/>
      <c r="T73" s="50"/>
      <c r="U73" s="35"/>
      <c r="V73" s="35"/>
      <c r="W73" s="49"/>
      <c r="X73" s="50"/>
      <c r="Y73" s="35"/>
      <c r="Z73" s="35"/>
      <c r="AA73" s="49"/>
      <c r="AB73" s="50"/>
      <c r="AC73" s="35"/>
      <c r="AD73" s="35"/>
      <c r="AE73" s="49"/>
      <c r="AF73" s="50"/>
      <c r="AG73" s="35"/>
      <c r="AH73" s="35"/>
      <c r="AI73" s="30">
        <f>SUM(MS_AUTRESPOSTES1[[#This Row],[Prévisionnel 2020]],MS_AUTRESPOSTES1[[#This Row],[Prévisionnel 2021]],MS_AUTRESPOSTES1[[#This Row],[Prévisionnel 2022]],MS_AUTRESPOSTES1[[#This Row],[Prévisionnel 2023]],MS_AUTRESPOSTES1[[#This Row],[Prévisionnel 2024]],MS_AUTRESPOSTES1[[#This Row],[Prévisionnel 2025]],MS_AUTRESPOSTES1[[#This Row],[Prévisionnel 2026]],MS_AUTRESPOSTES1[[#This Row],[Prévisionnel 2027]],MS_AUTRESPOSTES1[[#This Row],[Prévisionnel 2028]],MS_AUTRESPOSTES1[[#This Row],[Prévisionnel 2029]],MS_AUTRESPOSTES1[[#This Row],[Prévisionnel 2030]],MS_AUTRESPOSTES1[[#This Row],[Prévisionnel 2031]],MS_AUTRESPOSTES1[[#This Row],[Prévisionnel 2032]])</f>
        <v>0</v>
      </c>
      <c r="AJ73" s="30">
        <f>SUM(MS_AUTRESPOSTES1[[#This Row],[Exécuté
2020]],MS_AUTRESPOSTES1[[#This Row],[Exécuté
2021]],MS_AUTRESPOSTES1[[#This Row],[Exécuté
2022]],MS_AUTRESPOSTES1[[#This Row],[Exécuté
2023]],MS_AUTRESPOSTES1[[#This Row],[Exécuté
2024]],MS_AUTRESPOSTES1[[#This Row],[Exécuté
2025]],MS_AUTRESPOSTES1[[#This Row],[Exécuté
2026]],MS_AUTRESPOSTES1[[#This Row],[Exécuté
2027]],MS_AUTRESPOSTES1[[#This Row],[Exécuté
2028]],MS_AUTRESPOSTES1[[#This Row],[Exécuté
2029]],MS_AUTRESPOSTES1[[#This Row],[Exécuté
2030]],MS_AUTRESPOSTES1[[#This Row],[Exécuté
2031]],MS_AUTRESPOSTES1[[#This Row],[Exécuté
2032]])</f>
        <v>0</v>
      </c>
      <c r="AK73" s="56" t="e" cm="1">
        <f t="array" ref="AK73">_xlfn.IFS(
OR((MS_AUTRESPOSTES1[[#This Row],[Nature du poste de dépense]]="HCC"),(MS_AUTRESPOSTES1[[#This Row],[Nature du poste de dépense]]="EQS"),(MS_AUTRESPOSTES1[[#This Row],[Nature du poste de dépense]]="PCA")),"Primes et rémunérations exceptionnelles",
MS_AUTRESPOSTES1[[#This Row],[Nature du poste de dépense]]="Autres dépenses en masse salariale (à préciser obligatoirement dans colonne Nature dépenses)","Autres dépenses en masse salariale")</f>
        <v>#N/A</v>
      </c>
    </row>
    <row r="74" spans="3:37" ht="17.25" customHeight="1" x14ac:dyDescent="0.35">
      <c r="C74" s="32"/>
      <c r="D74" s="33"/>
      <c r="E74" s="33"/>
      <c r="F74" s="34"/>
      <c r="G74" s="35"/>
      <c r="H74" s="36">
        <f t="shared" si="5"/>
        <v>0</v>
      </c>
      <c r="I74" s="43"/>
      <c r="J74" s="35"/>
      <c r="K74" s="49"/>
      <c r="L74" s="50"/>
      <c r="M74" s="37"/>
      <c r="N74" s="35"/>
      <c r="O74" s="49"/>
      <c r="P74" s="50"/>
      <c r="Q74" s="35"/>
      <c r="R74" s="35"/>
      <c r="S74" s="49"/>
      <c r="T74" s="50"/>
      <c r="U74" s="35"/>
      <c r="V74" s="35"/>
      <c r="W74" s="49"/>
      <c r="X74" s="50"/>
      <c r="Y74" s="35"/>
      <c r="Z74" s="35"/>
      <c r="AA74" s="49"/>
      <c r="AB74" s="50"/>
      <c r="AC74" s="35"/>
      <c r="AD74" s="35"/>
      <c r="AE74" s="49"/>
      <c r="AF74" s="50"/>
      <c r="AG74" s="35"/>
      <c r="AH74" s="35"/>
      <c r="AI74" s="30">
        <f>SUM(MS_AUTRESPOSTES1[[#This Row],[Prévisionnel 2020]],MS_AUTRESPOSTES1[[#This Row],[Prévisionnel 2021]],MS_AUTRESPOSTES1[[#This Row],[Prévisionnel 2022]],MS_AUTRESPOSTES1[[#This Row],[Prévisionnel 2023]],MS_AUTRESPOSTES1[[#This Row],[Prévisionnel 2024]],MS_AUTRESPOSTES1[[#This Row],[Prévisionnel 2025]],MS_AUTRESPOSTES1[[#This Row],[Prévisionnel 2026]],MS_AUTRESPOSTES1[[#This Row],[Prévisionnel 2027]],MS_AUTRESPOSTES1[[#This Row],[Prévisionnel 2028]],MS_AUTRESPOSTES1[[#This Row],[Prévisionnel 2029]],MS_AUTRESPOSTES1[[#This Row],[Prévisionnel 2030]],MS_AUTRESPOSTES1[[#This Row],[Prévisionnel 2031]],MS_AUTRESPOSTES1[[#This Row],[Prévisionnel 2032]])</f>
        <v>0</v>
      </c>
      <c r="AJ74" s="30">
        <f>SUM(MS_AUTRESPOSTES1[[#This Row],[Exécuté
2020]],MS_AUTRESPOSTES1[[#This Row],[Exécuté
2021]],MS_AUTRESPOSTES1[[#This Row],[Exécuté
2022]],MS_AUTRESPOSTES1[[#This Row],[Exécuté
2023]],MS_AUTRESPOSTES1[[#This Row],[Exécuté
2024]],MS_AUTRESPOSTES1[[#This Row],[Exécuté
2025]],MS_AUTRESPOSTES1[[#This Row],[Exécuté
2026]],MS_AUTRESPOSTES1[[#This Row],[Exécuté
2027]],MS_AUTRESPOSTES1[[#This Row],[Exécuté
2028]],MS_AUTRESPOSTES1[[#This Row],[Exécuté
2029]],MS_AUTRESPOSTES1[[#This Row],[Exécuté
2030]],MS_AUTRESPOSTES1[[#This Row],[Exécuté
2031]],MS_AUTRESPOSTES1[[#This Row],[Exécuté
2032]])</f>
        <v>0</v>
      </c>
      <c r="AK74" s="56" t="e" cm="1">
        <f t="array" ref="AK74">_xlfn.IFS(
OR((MS_AUTRESPOSTES1[[#This Row],[Nature du poste de dépense]]="HCC"),(MS_AUTRESPOSTES1[[#This Row],[Nature du poste de dépense]]="EQS"),(MS_AUTRESPOSTES1[[#This Row],[Nature du poste de dépense]]="PCA")),"Primes et rémunérations exceptionnelles",
MS_AUTRESPOSTES1[[#This Row],[Nature du poste de dépense]]="Autres dépenses en masse salariale (à préciser obligatoirement dans colonne Nature dépenses)","Autres dépenses en masse salariale")</f>
        <v>#N/A</v>
      </c>
    </row>
    <row r="75" spans="3:37" ht="17.25" customHeight="1" x14ac:dyDescent="0.35">
      <c r="C75" s="32"/>
      <c r="D75" s="33"/>
      <c r="E75" s="33"/>
      <c r="F75" s="34"/>
      <c r="G75" s="35"/>
      <c r="H75" s="36">
        <f t="shared" si="5"/>
        <v>0</v>
      </c>
      <c r="I75" s="43"/>
      <c r="J75" s="35"/>
      <c r="K75" s="49"/>
      <c r="L75" s="50"/>
      <c r="M75" s="37"/>
      <c r="N75" s="35"/>
      <c r="O75" s="49"/>
      <c r="P75" s="50"/>
      <c r="Q75" s="35"/>
      <c r="R75" s="35"/>
      <c r="S75" s="49"/>
      <c r="T75" s="50"/>
      <c r="U75" s="35"/>
      <c r="V75" s="35"/>
      <c r="W75" s="49"/>
      <c r="X75" s="50"/>
      <c r="Y75" s="35"/>
      <c r="Z75" s="35"/>
      <c r="AA75" s="49"/>
      <c r="AB75" s="50"/>
      <c r="AC75" s="35"/>
      <c r="AD75" s="35"/>
      <c r="AE75" s="49"/>
      <c r="AF75" s="50"/>
      <c r="AG75" s="35"/>
      <c r="AH75" s="35"/>
      <c r="AI75" s="30">
        <f>SUM(MS_AUTRESPOSTES1[[#This Row],[Prévisionnel 2020]],MS_AUTRESPOSTES1[[#This Row],[Prévisionnel 2021]],MS_AUTRESPOSTES1[[#This Row],[Prévisionnel 2022]],MS_AUTRESPOSTES1[[#This Row],[Prévisionnel 2023]],MS_AUTRESPOSTES1[[#This Row],[Prévisionnel 2024]],MS_AUTRESPOSTES1[[#This Row],[Prévisionnel 2025]],MS_AUTRESPOSTES1[[#This Row],[Prévisionnel 2026]],MS_AUTRESPOSTES1[[#This Row],[Prévisionnel 2027]],MS_AUTRESPOSTES1[[#This Row],[Prévisionnel 2028]],MS_AUTRESPOSTES1[[#This Row],[Prévisionnel 2029]],MS_AUTRESPOSTES1[[#This Row],[Prévisionnel 2030]],MS_AUTRESPOSTES1[[#This Row],[Prévisionnel 2031]],MS_AUTRESPOSTES1[[#This Row],[Prévisionnel 2032]])</f>
        <v>0</v>
      </c>
      <c r="AJ75" s="30">
        <f>SUM(MS_AUTRESPOSTES1[[#This Row],[Exécuté
2020]],MS_AUTRESPOSTES1[[#This Row],[Exécuté
2021]],MS_AUTRESPOSTES1[[#This Row],[Exécuté
2022]],MS_AUTRESPOSTES1[[#This Row],[Exécuté
2023]],MS_AUTRESPOSTES1[[#This Row],[Exécuté
2024]],MS_AUTRESPOSTES1[[#This Row],[Exécuté
2025]],MS_AUTRESPOSTES1[[#This Row],[Exécuté
2026]],MS_AUTRESPOSTES1[[#This Row],[Exécuté
2027]],MS_AUTRESPOSTES1[[#This Row],[Exécuté
2028]],MS_AUTRESPOSTES1[[#This Row],[Exécuté
2029]],MS_AUTRESPOSTES1[[#This Row],[Exécuté
2030]],MS_AUTRESPOSTES1[[#This Row],[Exécuté
2031]],MS_AUTRESPOSTES1[[#This Row],[Exécuté
2032]])</f>
        <v>0</v>
      </c>
      <c r="AK75" s="56" t="e" cm="1">
        <f t="array" ref="AK75">_xlfn.IFS(
OR((MS_AUTRESPOSTES1[[#This Row],[Nature du poste de dépense]]="HCC"),(MS_AUTRESPOSTES1[[#This Row],[Nature du poste de dépense]]="EQS"),(MS_AUTRESPOSTES1[[#This Row],[Nature du poste de dépense]]="PCA")),"Primes et rémunérations exceptionnelles",
MS_AUTRESPOSTES1[[#This Row],[Nature du poste de dépense]]="Autres dépenses en masse salariale (à préciser obligatoirement dans colonne Nature dépenses)","Autres dépenses en masse salariale")</f>
        <v>#N/A</v>
      </c>
    </row>
    <row r="76" spans="3:37" ht="17.25" customHeight="1" x14ac:dyDescent="0.35">
      <c r="C76" s="32"/>
      <c r="D76" s="33"/>
      <c r="E76" s="33"/>
      <c r="F76" s="34"/>
      <c r="G76" s="35"/>
      <c r="H76" s="36">
        <f t="shared" si="5"/>
        <v>0</v>
      </c>
      <c r="I76" s="37"/>
      <c r="J76" s="35"/>
      <c r="K76" s="49"/>
      <c r="L76" s="50"/>
      <c r="M76" s="37"/>
      <c r="N76" s="35"/>
      <c r="O76" s="49"/>
      <c r="P76" s="50"/>
      <c r="Q76" s="35"/>
      <c r="R76" s="35"/>
      <c r="S76" s="49"/>
      <c r="T76" s="50"/>
      <c r="U76" s="35"/>
      <c r="V76" s="35"/>
      <c r="W76" s="49"/>
      <c r="X76" s="50"/>
      <c r="Y76" s="35"/>
      <c r="Z76" s="35"/>
      <c r="AA76" s="49"/>
      <c r="AB76" s="50"/>
      <c r="AC76" s="35"/>
      <c r="AD76" s="35"/>
      <c r="AE76" s="49"/>
      <c r="AF76" s="50"/>
      <c r="AG76" s="35"/>
      <c r="AH76" s="35"/>
      <c r="AI76" s="30">
        <f>SUM(MS_AUTRESPOSTES1[[#This Row],[Prévisionnel 2020]],MS_AUTRESPOSTES1[[#This Row],[Prévisionnel 2021]],MS_AUTRESPOSTES1[[#This Row],[Prévisionnel 2022]],MS_AUTRESPOSTES1[[#This Row],[Prévisionnel 2023]],MS_AUTRESPOSTES1[[#This Row],[Prévisionnel 2024]],MS_AUTRESPOSTES1[[#This Row],[Prévisionnel 2025]],MS_AUTRESPOSTES1[[#This Row],[Prévisionnel 2026]],MS_AUTRESPOSTES1[[#This Row],[Prévisionnel 2027]],MS_AUTRESPOSTES1[[#This Row],[Prévisionnel 2028]],MS_AUTRESPOSTES1[[#This Row],[Prévisionnel 2029]],MS_AUTRESPOSTES1[[#This Row],[Prévisionnel 2030]],MS_AUTRESPOSTES1[[#This Row],[Prévisionnel 2031]],MS_AUTRESPOSTES1[[#This Row],[Prévisionnel 2032]])</f>
        <v>0</v>
      </c>
      <c r="AJ76" s="30">
        <f>SUM(MS_AUTRESPOSTES1[[#This Row],[Exécuté
2020]],MS_AUTRESPOSTES1[[#This Row],[Exécuté
2021]],MS_AUTRESPOSTES1[[#This Row],[Exécuté
2022]],MS_AUTRESPOSTES1[[#This Row],[Exécuté
2023]],MS_AUTRESPOSTES1[[#This Row],[Exécuté
2024]],MS_AUTRESPOSTES1[[#This Row],[Exécuté
2025]],MS_AUTRESPOSTES1[[#This Row],[Exécuté
2026]],MS_AUTRESPOSTES1[[#This Row],[Exécuté
2027]],MS_AUTRESPOSTES1[[#This Row],[Exécuté
2028]],MS_AUTRESPOSTES1[[#This Row],[Exécuté
2029]],MS_AUTRESPOSTES1[[#This Row],[Exécuté
2030]],MS_AUTRESPOSTES1[[#This Row],[Exécuté
2031]],MS_AUTRESPOSTES1[[#This Row],[Exécuté
2032]])</f>
        <v>0</v>
      </c>
      <c r="AK76" s="56" t="e" cm="1">
        <f t="array" ref="AK76">_xlfn.IFS(
OR((MS_AUTRESPOSTES1[[#This Row],[Nature du poste de dépense]]="HCC"),(MS_AUTRESPOSTES1[[#This Row],[Nature du poste de dépense]]="EQS"),(MS_AUTRESPOSTES1[[#This Row],[Nature du poste de dépense]]="PCA")),"Primes et rémunérations exceptionnelles",
MS_AUTRESPOSTES1[[#This Row],[Nature du poste de dépense]]="Autres dépenses en masse salariale (à préciser obligatoirement dans colonne Nature dépenses)","Autres dépenses en masse salariale")</f>
        <v>#N/A</v>
      </c>
    </row>
    <row r="77" spans="3:37" ht="17.25" customHeight="1" x14ac:dyDescent="0.35">
      <c r="C77" s="32"/>
      <c r="D77" s="33"/>
      <c r="E77" s="33"/>
      <c r="F77" s="34"/>
      <c r="G77" s="35"/>
      <c r="H77" s="36">
        <f t="shared" si="5"/>
        <v>0</v>
      </c>
      <c r="I77" s="37"/>
      <c r="J77" s="35"/>
      <c r="K77" s="49"/>
      <c r="L77" s="50"/>
      <c r="M77" s="37"/>
      <c r="N77" s="35"/>
      <c r="O77" s="49"/>
      <c r="P77" s="50"/>
      <c r="Q77" s="35"/>
      <c r="R77" s="35"/>
      <c r="S77" s="49"/>
      <c r="T77" s="50"/>
      <c r="U77" s="35"/>
      <c r="V77" s="35"/>
      <c r="W77" s="49"/>
      <c r="X77" s="50"/>
      <c r="Y77" s="35"/>
      <c r="Z77" s="35"/>
      <c r="AA77" s="49"/>
      <c r="AB77" s="50"/>
      <c r="AC77" s="35"/>
      <c r="AD77" s="35"/>
      <c r="AE77" s="49"/>
      <c r="AF77" s="50"/>
      <c r="AG77" s="35"/>
      <c r="AH77" s="35"/>
      <c r="AI77" s="30">
        <f>SUM(MS_AUTRESPOSTES1[[#This Row],[Prévisionnel 2020]],MS_AUTRESPOSTES1[[#This Row],[Prévisionnel 2021]],MS_AUTRESPOSTES1[[#This Row],[Prévisionnel 2022]],MS_AUTRESPOSTES1[[#This Row],[Prévisionnel 2023]],MS_AUTRESPOSTES1[[#This Row],[Prévisionnel 2024]],MS_AUTRESPOSTES1[[#This Row],[Prévisionnel 2025]],MS_AUTRESPOSTES1[[#This Row],[Prévisionnel 2026]],MS_AUTRESPOSTES1[[#This Row],[Prévisionnel 2027]],MS_AUTRESPOSTES1[[#This Row],[Prévisionnel 2028]],MS_AUTRESPOSTES1[[#This Row],[Prévisionnel 2029]],MS_AUTRESPOSTES1[[#This Row],[Prévisionnel 2030]],MS_AUTRESPOSTES1[[#This Row],[Prévisionnel 2031]],MS_AUTRESPOSTES1[[#This Row],[Prévisionnel 2032]])</f>
        <v>0</v>
      </c>
      <c r="AJ77" s="30">
        <f>SUM(MS_AUTRESPOSTES1[[#This Row],[Exécuté
2020]],MS_AUTRESPOSTES1[[#This Row],[Exécuté
2021]],MS_AUTRESPOSTES1[[#This Row],[Exécuté
2022]],MS_AUTRESPOSTES1[[#This Row],[Exécuté
2023]],MS_AUTRESPOSTES1[[#This Row],[Exécuté
2024]],MS_AUTRESPOSTES1[[#This Row],[Exécuté
2025]],MS_AUTRESPOSTES1[[#This Row],[Exécuté
2026]],MS_AUTRESPOSTES1[[#This Row],[Exécuté
2027]],MS_AUTRESPOSTES1[[#This Row],[Exécuté
2028]],MS_AUTRESPOSTES1[[#This Row],[Exécuté
2029]],MS_AUTRESPOSTES1[[#This Row],[Exécuté
2030]],MS_AUTRESPOSTES1[[#This Row],[Exécuté
2031]],MS_AUTRESPOSTES1[[#This Row],[Exécuté
2032]])</f>
        <v>0</v>
      </c>
      <c r="AK77" s="56" t="e" cm="1">
        <f t="array" ref="AK77">_xlfn.IFS(
OR((MS_AUTRESPOSTES1[[#This Row],[Nature du poste de dépense]]="HCC"),(MS_AUTRESPOSTES1[[#This Row],[Nature du poste de dépense]]="EQS"),(MS_AUTRESPOSTES1[[#This Row],[Nature du poste de dépense]]="PCA")),"Primes et rémunérations exceptionnelles",
MS_AUTRESPOSTES1[[#This Row],[Nature du poste de dépense]]="Autres dépenses en masse salariale (à préciser obligatoirement dans colonne Nature dépenses)","Autres dépenses en masse salariale")</f>
        <v>#N/A</v>
      </c>
    </row>
    <row r="78" spans="3:37" ht="17.25" customHeight="1" x14ac:dyDescent="0.35">
      <c r="C78" s="32"/>
      <c r="D78" s="33"/>
      <c r="E78" s="33"/>
      <c r="F78" s="34"/>
      <c r="G78" s="35"/>
      <c r="H78" s="36">
        <f t="shared" si="5"/>
        <v>0</v>
      </c>
      <c r="I78" s="43"/>
      <c r="J78" s="35"/>
      <c r="K78" s="49"/>
      <c r="L78" s="50"/>
      <c r="M78" s="37"/>
      <c r="N78" s="35"/>
      <c r="O78" s="49"/>
      <c r="P78" s="50"/>
      <c r="Q78" s="35"/>
      <c r="R78" s="35"/>
      <c r="S78" s="49"/>
      <c r="T78" s="50"/>
      <c r="U78" s="35"/>
      <c r="V78" s="35"/>
      <c r="W78" s="49"/>
      <c r="X78" s="50"/>
      <c r="Y78" s="35"/>
      <c r="Z78" s="35"/>
      <c r="AA78" s="49"/>
      <c r="AB78" s="50"/>
      <c r="AC78" s="35"/>
      <c r="AD78" s="35"/>
      <c r="AE78" s="49"/>
      <c r="AF78" s="50"/>
      <c r="AG78" s="35"/>
      <c r="AH78" s="35"/>
      <c r="AI78" s="30">
        <f>SUM(MS_AUTRESPOSTES1[[#This Row],[Prévisionnel 2020]],MS_AUTRESPOSTES1[[#This Row],[Prévisionnel 2021]],MS_AUTRESPOSTES1[[#This Row],[Prévisionnel 2022]],MS_AUTRESPOSTES1[[#This Row],[Prévisionnel 2023]],MS_AUTRESPOSTES1[[#This Row],[Prévisionnel 2024]],MS_AUTRESPOSTES1[[#This Row],[Prévisionnel 2025]],MS_AUTRESPOSTES1[[#This Row],[Prévisionnel 2026]],MS_AUTRESPOSTES1[[#This Row],[Prévisionnel 2027]],MS_AUTRESPOSTES1[[#This Row],[Prévisionnel 2028]],MS_AUTRESPOSTES1[[#This Row],[Prévisionnel 2029]],MS_AUTRESPOSTES1[[#This Row],[Prévisionnel 2030]],MS_AUTRESPOSTES1[[#This Row],[Prévisionnel 2031]],MS_AUTRESPOSTES1[[#This Row],[Prévisionnel 2032]])</f>
        <v>0</v>
      </c>
      <c r="AJ78" s="30">
        <f>SUM(MS_AUTRESPOSTES1[[#This Row],[Exécuté
2020]],MS_AUTRESPOSTES1[[#This Row],[Exécuté
2021]],MS_AUTRESPOSTES1[[#This Row],[Exécuté
2022]],MS_AUTRESPOSTES1[[#This Row],[Exécuté
2023]],MS_AUTRESPOSTES1[[#This Row],[Exécuté
2024]],MS_AUTRESPOSTES1[[#This Row],[Exécuté
2025]],MS_AUTRESPOSTES1[[#This Row],[Exécuté
2026]],MS_AUTRESPOSTES1[[#This Row],[Exécuté
2027]],MS_AUTRESPOSTES1[[#This Row],[Exécuté
2028]],MS_AUTRESPOSTES1[[#This Row],[Exécuté
2029]],MS_AUTRESPOSTES1[[#This Row],[Exécuté
2030]],MS_AUTRESPOSTES1[[#This Row],[Exécuté
2031]],MS_AUTRESPOSTES1[[#This Row],[Exécuté
2032]])</f>
        <v>0</v>
      </c>
      <c r="AK78" s="56" t="e" cm="1">
        <f t="array" ref="AK78">_xlfn.IFS(
OR((MS_AUTRESPOSTES1[[#This Row],[Nature du poste de dépense]]="HCC"),(MS_AUTRESPOSTES1[[#This Row],[Nature du poste de dépense]]="EQS"),(MS_AUTRESPOSTES1[[#This Row],[Nature du poste de dépense]]="PCA")),"Primes et rémunérations exceptionnelles",
MS_AUTRESPOSTES1[[#This Row],[Nature du poste de dépense]]="Autres dépenses en masse salariale (à préciser obligatoirement dans colonne Nature dépenses)","Autres dépenses en masse salariale")</f>
        <v>#N/A</v>
      </c>
    </row>
    <row r="79" spans="3:37" ht="17.25" customHeight="1" x14ac:dyDescent="0.35">
      <c r="C79" s="32"/>
      <c r="D79" s="33"/>
      <c r="E79" s="33"/>
      <c r="F79" s="34"/>
      <c r="G79" s="35"/>
      <c r="H79" s="36">
        <f t="shared" si="5"/>
        <v>0</v>
      </c>
      <c r="I79" s="43"/>
      <c r="J79" s="35"/>
      <c r="K79" s="49"/>
      <c r="L79" s="50"/>
      <c r="M79" s="37"/>
      <c r="N79" s="35"/>
      <c r="O79" s="49"/>
      <c r="P79" s="50"/>
      <c r="Q79" s="35"/>
      <c r="R79" s="35"/>
      <c r="S79" s="49"/>
      <c r="T79" s="50"/>
      <c r="U79" s="35"/>
      <c r="V79" s="35"/>
      <c r="W79" s="49"/>
      <c r="X79" s="50"/>
      <c r="Y79" s="35"/>
      <c r="Z79" s="35"/>
      <c r="AA79" s="49"/>
      <c r="AB79" s="50"/>
      <c r="AC79" s="35"/>
      <c r="AD79" s="35"/>
      <c r="AE79" s="49"/>
      <c r="AF79" s="50"/>
      <c r="AG79" s="35"/>
      <c r="AH79" s="35"/>
      <c r="AI79" s="30">
        <f>SUM(MS_AUTRESPOSTES1[[#This Row],[Prévisionnel 2020]],MS_AUTRESPOSTES1[[#This Row],[Prévisionnel 2021]],MS_AUTRESPOSTES1[[#This Row],[Prévisionnel 2022]],MS_AUTRESPOSTES1[[#This Row],[Prévisionnel 2023]],MS_AUTRESPOSTES1[[#This Row],[Prévisionnel 2024]],MS_AUTRESPOSTES1[[#This Row],[Prévisionnel 2025]],MS_AUTRESPOSTES1[[#This Row],[Prévisionnel 2026]],MS_AUTRESPOSTES1[[#This Row],[Prévisionnel 2027]],MS_AUTRESPOSTES1[[#This Row],[Prévisionnel 2028]],MS_AUTRESPOSTES1[[#This Row],[Prévisionnel 2029]],MS_AUTRESPOSTES1[[#This Row],[Prévisionnel 2030]],MS_AUTRESPOSTES1[[#This Row],[Prévisionnel 2031]],MS_AUTRESPOSTES1[[#This Row],[Prévisionnel 2032]])</f>
        <v>0</v>
      </c>
      <c r="AJ79" s="30">
        <f>SUM(MS_AUTRESPOSTES1[[#This Row],[Exécuté
2020]],MS_AUTRESPOSTES1[[#This Row],[Exécuté
2021]],MS_AUTRESPOSTES1[[#This Row],[Exécuté
2022]],MS_AUTRESPOSTES1[[#This Row],[Exécuté
2023]],MS_AUTRESPOSTES1[[#This Row],[Exécuté
2024]],MS_AUTRESPOSTES1[[#This Row],[Exécuté
2025]],MS_AUTRESPOSTES1[[#This Row],[Exécuté
2026]],MS_AUTRESPOSTES1[[#This Row],[Exécuté
2027]],MS_AUTRESPOSTES1[[#This Row],[Exécuté
2028]],MS_AUTRESPOSTES1[[#This Row],[Exécuté
2029]],MS_AUTRESPOSTES1[[#This Row],[Exécuté
2030]],MS_AUTRESPOSTES1[[#This Row],[Exécuté
2031]],MS_AUTRESPOSTES1[[#This Row],[Exécuté
2032]])</f>
        <v>0</v>
      </c>
      <c r="AK79" s="56" t="e" cm="1">
        <f t="array" ref="AK79">_xlfn.IFS(
OR((MS_AUTRESPOSTES1[[#This Row],[Nature du poste de dépense]]="HCC"),(MS_AUTRESPOSTES1[[#This Row],[Nature du poste de dépense]]="EQS"),(MS_AUTRESPOSTES1[[#This Row],[Nature du poste de dépense]]="PCA")),"Primes et rémunérations exceptionnelles",
MS_AUTRESPOSTES1[[#This Row],[Nature du poste de dépense]]="Autres dépenses en masse salariale (à préciser obligatoirement dans colonne Nature dépenses)","Autres dépenses en masse salariale")</f>
        <v>#N/A</v>
      </c>
    </row>
    <row r="80" spans="3:37" ht="17.25" customHeight="1" x14ac:dyDescent="0.35">
      <c r="C80" s="32"/>
      <c r="D80" s="33"/>
      <c r="E80" s="33"/>
      <c r="F80" s="34"/>
      <c r="G80" s="35"/>
      <c r="H80" s="36">
        <f t="shared" si="5"/>
        <v>0</v>
      </c>
      <c r="I80" s="43"/>
      <c r="J80" s="35"/>
      <c r="K80" s="49"/>
      <c r="L80" s="50"/>
      <c r="M80" s="37"/>
      <c r="N80" s="35"/>
      <c r="O80" s="49"/>
      <c r="P80" s="50"/>
      <c r="Q80" s="35"/>
      <c r="R80" s="35"/>
      <c r="S80" s="49"/>
      <c r="T80" s="50"/>
      <c r="U80" s="35"/>
      <c r="V80" s="35"/>
      <c r="W80" s="49"/>
      <c r="X80" s="50"/>
      <c r="Y80" s="35"/>
      <c r="Z80" s="35"/>
      <c r="AA80" s="49"/>
      <c r="AB80" s="50"/>
      <c r="AC80" s="35"/>
      <c r="AD80" s="35"/>
      <c r="AE80" s="49"/>
      <c r="AF80" s="50"/>
      <c r="AG80" s="35"/>
      <c r="AH80" s="35"/>
      <c r="AI80" s="30">
        <f>SUM(MS_AUTRESPOSTES1[[#This Row],[Prévisionnel 2020]],MS_AUTRESPOSTES1[[#This Row],[Prévisionnel 2021]],MS_AUTRESPOSTES1[[#This Row],[Prévisionnel 2022]],MS_AUTRESPOSTES1[[#This Row],[Prévisionnel 2023]],MS_AUTRESPOSTES1[[#This Row],[Prévisionnel 2024]],MS_AUTRESPOSTES1[[#This Row],[Prévisionnel 2025]],MS_AUTRESPOSTES1[[#This Row],[Prévisionnel 2026]],MS_AUTRESPOSTES1[[#This Row],[Prévisionnel 2027]],MS_AUTRESPOSTES1[[#This Row],[Prévisionnel 2028]],MS_AUTRESPOSTES1[[#This Row],[Prévisionnel 2029]],MS_AUTRESPOSTES1[[#This Row],[Prévisionnel 2030]],MS_AUTRESPOSTES1[[#This Row],[Prévisionnel 2031]],MS_AUTRESPOSTES1[[#This Row],[Prévisionnel 2032]])</f>
        <v>0</v>
      </c>
      <c r="AJ80" s="30">
        <f>SUM(MS_AUTRESPOSTES1[[#This Row],[Exécuté
2020]],MS_AUTRESPOSTES1[[#This Row],[Exécuté
2021]],MS_AUTRESPOSTES1[[#This Row],[Exécuté
2022]],MS_AUTRESPOSTES1[[#This Row],[Exécuté
2023]],MS_AUTRESPOSTES1[[#This Row],[Exécuté
2024]],MS_AUTRESPOSTES1[[#This Row],[Exécuté
2025]],MS_AUTRESPOSTES1[[#This Row],[Exécuté
2026]],MS_AUTRESPOSTES1[[#This Row],[Exécuté
2027]],MS_AUTRESPOSTES1[[#This Row],[Exécuté
2028]],MS_AUTRESPOSTES1[[#This Row],[Exécuté
2029]],MS_AUTRESPOSTES1[[#This Row],[Exécuté
2030]],MS_AUTRESPOSTES1[[#This Row],[Exécuté
2031]],MS_AUTRESPOSTES1[[#This Row],[Exécuté
2032]])</f>
        <v>0</v>
      </c>
      <c r="AK80" s="56" t="e" cm="1">
        <f t="array" ref="AK80">_xlfn.IFS(
OR((MS_AUTRESPOSTES1[[#This Row],[Nature du poste de dépense]]="HCC"),(MS_AUTRESPOSTES1[[#This Row],[Nature du poste de dépense]]="EQS"),(MS_AUTRESPOSTES1[[#This Row],[Nature du poste de dépense]]="PCA")),"Primes et rémunérations exceptionnelles",
MS_AUTRESPOSTES1[[#This Row],[Nature du poste de dépense]]="Autres dépenses en masse salariale (à préciser obligatoirement dans colonne Nature dépenses)","Autres dépenses en masse salariale")</f>
        <v>#N/A</v>
      </c>
    </row>
    <row r="81" spans="3:37" ht="17.25" customHeight="1" x14ac:dyDescent="0.35">
      <c r="C81" s="32"/>
      <c r="D81" s="33"/>
      <c r="E81" s="33"/>
      <c r="F81" s="34"/>
      <c r="G81" s="35"/>
      <c r="H81" s="36">
        <f t="shared" si="5"/>
        <v>0</v>
      </c>
      <c r="I81" s="43"/>
      <c r="J81" s="35"/>
      <c r="K81" s="49"/>
      <c r="L81" s="50"/>
      <c r="M81" s="37"/>
      <c r="N81" s="35"/>
      <c r="O81" s="49"/>
      <c r="P81" s="50"/>
      <c r="Q81" s="35"/>
      <c r="R81" s="35"/>
      <c r="S81" s="49"/>
      <c r="T81" s="50"/>
      <c r="U81" s="35"/>
      <c r="V81" s="35"/>
      <c r="W81" s="49"/>
      <c r="X81" s="50"/>
      <c r="Y81" s="35"/>
      <c r="Z81" s="35"/>
      <c r="AA81" s="49"/>
      <c r="AB81" s="50"/>
      <c r="AC81" s="35"/>
      <c r="AD81" s="35"/>
      <c r="AE81" s="49"/>
      <c r="AF81" s="50"/>
      <c r="AG81" s="35"/>
      <c r="AH81" s="35"/>
      <c r="AI81" s="30">
        <f>SUM(MS_AUTRESPOSTES1[[#This Row],[Prévisionnel 2020]],MS_AUTRESPOSTES1[[#This Row],[Prévisionnel 2021]],MS_AUTRESPOSTES1[[#This Row],[Prévisionnel 2022]],MS_AUTRESPOSTES1[[#This Row],[Prévisionnel 2023]],MS_AUTRESPOSTES1[[#This Row],[Prévisionnel 2024]],MS_AUTRESPOSTES1[[#This Row],[Prévisionnel 2025]],MS_AUTRESPOSTES1[[#This Row],[Prévisionnel 2026]],MS_AUTRESPOSTES1[[#This Row],[Prévisionnel 2027]],MS_AUTRESPOSTES1[[#This Row],[Prévisionnel 2028]],MS_AUTRESPOSTES1[[#This Row],[Prévisionnel 2029]],MS_AUTRESPOSTES1[[#This Row],[Prévisionnel 2030]],MS_AUTRESPOSTES1[[#This Row],[Prévisionnel 2031]],MS_AUTRESPOSTES1[[#This Row],[Prévisionnel 2032]])</f>
        <v>0</v>
      </c>
      <c r="AJ81" s="30">
        <f>SUM(MS_AUTRESPOSTES1[[#This Row],[Exécuté
2020]],MS_AUTRESPOSTES1[[#This Row],[Exécuté
2021]],MS_AUTRESPOSTES1[[#This Row],[Exécuté
2022]],MS_AUTRESPOSTES1[[#This Row],[Exécuté
2023]],MS_AUTRESPOSTES1[[#This Row],[Exécuté
2024]],MS_AUTRESPOSTES1[[#This Row],[Exécuté
2025]],MS_AUTRESPOSTES1[[#This Row],[Exécuté
2026]],MS_AUTRESPOSTES1[[#This Row],[Exécuté
2027]],MS_AUTRESPOSTES1[[#This Row],[Exécuté
2028]],MS_AUTRESPOSTES1[[#This Row],[Exécuté
2029]],MS_AUTRESPOSTES1[[#This Row],[Exécuté
2030]],MS_AUTRESPOSTES1[[#This Row],[Exécuté
2031]],MS_AUTRESPOSTES1[[#This Row],[Exécuté
2032]])</f>
        <v>0</v>
      </c>
      <c r="AK81" s="56" t="e" cm="1">
        <f t="array" ref="AK81">_xlfn.IFS(
OR((MS_AUTRESPOSTES1[[#This Row],[Nature du poste de dépense]]="HCC"),(MS_AUTRESPOSTES1[[#This Row],[Nature du poste de dépense]]="EQS"),(MS_AUTRESPOSTES1[[#This Row],[Nature du poste de dépense]]="PCA")),"Primes et rémunérations exceptionnelles",
MS_AUTRESPOSTES1[[#This Row],[Nature du poste de dépense]]="Autres dépenses en masse salariale (à préciser obligatoirement dans colonne Nature dépenses)","Autres dépenses en masse salariale")</f>
        <v>#N/A</v>
      </c>
    </row>
    <row r="82" spans="3:37" ht="17.25" customHeight="1" x14ac:dyDescent="0.35">
      <c r="C82" s="32"/>
      <c r="D82" s="33"/>
      <c r="E82" s="33"/>
      <c r="F82" s="34"/>
      <c r="G82" s="35"/>
      <c r="H82" s="36">
        <f t="shared" si="5"/>
        <v>0</v>
      </c>
      <c r="I82" s="43"/>
      <c r="J82" s="35"/>
      <c r="K82" s="49"/>
      <c r="L82" s="50"/>
      <c r="M82" s="37"/>
      <c r="N82" s="35"/>
      <c r="O82" s="49"/>
      <c r="P82" s="50"/>
      <c r="Q82" s="35"/>
      <c r="R82" s="35"/>
      <c r="S82" s="49"/>
      <c r="T82" s="50"/>
      <c r="U82" s="35"/>
      <c r="V82" s="35"/>
      <c r="W82" s="49"/>
      <c r="X82" s="50"/>
      <c r="Y82" s="35"/>
      <c r="Z82" s="35"/>
      <c r="AA82" s="49"/>
      <c r="AB82" s="50"/>
      <c r="AC82" s="35"/>
      <c r="AD82" s="35"/>
      <c r="AE82" s="49"/>
      <c r="AF82" s="50"/>
      <c r="AG82" s="35"/>
      <c r="AH82" s="35"/>
      <c r="AI82" s="30">
        <f>SUM(MS_AUTRESPOSTES1[[#This Row],[Prévisionnel 2020]],MS_AUTRESPOSTES1[[#This Row],[Prévisionnel 2021]],MS_AUTRESPOSTES1[[#This Row],[Prévisionnel 2022]],MS_AUTRESPOSTES1[[#This Row],[Prévisionnel 2023]],MS_AUTRESPOSTES1[[#This Row],[Prévisionnel 2024]],MS_AUTRESPOSTES1[[#This Row],[Prévisionnel 2025]],MS_AUTRESPOSTES1[[#This Row],[Prévisionnel 2026]],MS_AUTRESPOSTES1[[#This Row],[Prévisionnel 2027]],MS_AUTRESPOSTES1[[#This Row],[Prévisionnel 2028]],MS_AUTRESPOSTES1[[#This Row],[Prévisionnel 2029]],MS_AUTRESPOSTES1[[#This Row],[Prévisionnel 2030]],MS_AUTRESPOSTES1[[#This Row],[Prévisionnel 2031]],MS_AUTRESPOSTES1[[#This Row],[Prévisionnel 2032]])</f>
        <v>0</v>
      </c>
      <c r="AJ82" s="30">
        <f>SUM(MS_AUTRESPOSTES1[[#This Row],[Exécuté
2020]],MS_AUTRESPOSTES1[[#This Row],[Exécuté
2021]],MS_AUTRESPOSTES1[[#This Row],[Exécuté
2022]],MS_AUTRESPOSTES1[[#This Row],[Exécuté
2023]],MS_AUTRESPOSTES1[[#This Row],[Exécuté
2024]],MS_AUTRESPOSTES1[[#This Row],[Exécuté
2025]],MS_AUTRESPOSTES1[[#This Row],[Exécuté
2026]],MS_AUTRESPOSTES1[[#This Row],[Exécuté
2027]],MS_AUTRESPOSTES1[[#This Row],[Exécuté
2028]],MS_AUTRESPOSTES1[[#This Row],[Exécuté
2029]],MS_AUTRESPOSTES1[[#This Row],[Exécuté
2030]],MS_AUTRESPOSTES1[[#This Row],[Exécuté
2031]],MS_AUTRESPOSTES1[[#This Row],[Exécuté
2032]])</f>
        <v>0</v>
      </c>
      <c r="AK82" s="56" t="e" cm="1">
        <f t="array" ref="AK82">_xlfn.IFS(
OR((MS_AUTRESPOSTES1[[#This Row],[Nature du poste de dépense]]="HCC"),(MS_AUTRESPOSTES1[[#This Row],[Nature du poste de dépense]]="EQS"),(MS_AUTRESPOSTES1[[#This Row],[Nature du poste de dépense]]="PCA")),"Primes et rémunérations exceptionnelles",
MS_AUTRESPOSTES1[[#This Row],[Nature du poste de dépense]]="Autres dépenses en masse salariale (à préciser obligatoirement dans colonne Nature dépenses)","Autres dépenses en masse salariale")</f>
        <v>#N/A</v>
      </c>
    </row>
    <row r="83" spans="3:37" ht="17.25" customHeight="1" x14ac:dyDescent="0.35">
      <c r="C83" s="32"/>
      <c r="D83" s="33"/>
      <c r="E83" s="33"/>
      <c r="F83" s="34"/>
      <c r="G83" s="35"/>
      <c r="H83" s="36">
        <f t="shared" si="5"/>
        <v>0</v>
      </c>
      <c r="I83" s="43"/>
      <c r="J83" s="35"/>
      <c r="K83" s="49"/>
      <c r="L83" s="50"/>
      <c r="M83" s="37"/>
      <c r="N83" s="35"/>
      <c r="O83" s="49"/>
      <c r="P83" s="50"/>
      <c r="Q83" s="35"/>
      <c r="R83" s="35"/>
      <c r="S83" s="49"/>
      <c r="T83" s="50"/>
      <c r="U83" s="35"/>
      <c r="V83" s="35"/>
      <c r="W83" s="49"/>
      <c r="X83" s="50"/>
      <c r="Y83" s="35"/>
      <c r="Z83" s="35"/>
      <c r="AA83" s="49"/>
      <c r="AB83" s="50"/>
      <c r="AC83" s="35"/>
      <c r="AD83" s="35"/>
      <c r="AE83" s="49"/>
      <c r="AF83" s="50"/>
      <c r="AG83" s="35"/>
      <c r="AH83" s="35"/>
      <c r="AI83" s="30">
        <f>SUM(MS_AUTRESPOSTES1[[#This Row],[Prévisionnel 2020]],MS_AUTRESPOSTES1[[#This Row],[Prévisionnel 2021]],MS_AUTRESPOSTES1[[#This Row],[Prévisionnel 2022]],MS_AUTRESPOSTES1[[#This Row],[Prévisionnel 2023]],MS_AUTRESPOSTES1[[#This Row],[Prévisionnel 2024]],MS_AUTRESPOSTES1[[#This Row],[Prévisionnel 2025]],MS_AUTRESPOSTES1[[#This Row],[Prévisionnel 2026]],MS_AUTRESPOSTES1[[#This Row],[Prévisionnel 2027]],MS_AUTRESPOSTES1[[#This Row],[Prévisionnel 2028]],MS_AUTRESPOSTES1[[#This Row],[Prévisionnel 2029]],MS_AUTRESPOSTES1[[#This Row],[Prévisionnel 2030]],MS_AUTRESPOSTES1[[#This Row],[Prévisionnel 2031]],MS_AUTRESPOSTES1[[#This Row],[Prévisionnel 2032]])</f>
        <v>0</v>
      </c>
      <c r="AJ83" s="30">
        <f>SUM(MS_AUTRESPOSTES1[[#This Row],[Exécuté
2020]],MS_AUTRESPOSTES1[[#This Row],[Exécuté
2021]],MS_AUTRESPOSTES1[[#This Row],[Exécuté
2022]],MS_AUTRESPOSTES1[[#This Row],[Exécuté
2023]],MS_AUTRESPOSTES1[[#This Row],[Exécuté
2024]],MS_AUTRESPOSTES1[[#This Row],[Exécuté
2025]],MS_AUTRESPOSTES1[[#This Row],[Exécuté
2026]],MS_AUTRESPOSTES1[[#This Row],[Exécuté
2027]],MS_AUTRESPOSTES1[[#This Row],[Exécuté
2028]],MS_AUTRESPOSTES1[[#This Row],[Exécuté
2029]],MS_AUTRESPOSTES1[[#This Row],[Exécuté
2030]],MS_AUTRESPOSTES1[[#This Row],[Exécuté
2031]],MS_AUTRESPOSTES1[[#This Row],[Exécuté
2032]])</f>
        <v>0</v>
      </c>
      <c r="AK83" s="56" t="e" cm="1">
        <f t="array" ref="AK83">_xlfn.IFS(
OR((MS_AUTRESPOSTES1[[#This Row],[Nature du poste de dépense]]="HCC"),(MS_AUTRESPOSTES1[[#This Row],[Nature du poste de dépense]]="EQS"),(MS_AUTRESPOSTES1[[#This Row],[Nature du poste de dépense]]="PCA")),"Primes et rémunérations exceptionnelles",
MS_AUTRESPOSTES1[[#This Row],[Nature du poste de dépense]]="Autres dépenses en masse salariale (à préciser obligatoirement dans colonne Nature dépenses)","Autres dépenses en masse salariale")</f>
        <v>#N/A</v>
      </c>
    </row>
    <row r="84" spans="3:37" ht="17.25" customHeight="1" x14ac:dyDescent="0.35">
      <c r="C84" s="32"/>
      <c r="D84" s="33"/>
      <c r="E84" s="33"/>
      <c r="F84" s="34"/>
      <c r="G84" s="35"/>
      <c r="H84" s="36">
        <f t="shared" si="5"/>
        <v>0</v>
      </c>
      <c r="I84" s="43"/>
      <c r="J84" s="35"/>
      <c r="K84" s="49"/>
      <c r="L84" s="50"/>
      <c r="M84" s="37"/>
      <c r="N84" s="35"/>
      <c r="O84" s="49"/>
      <c r="P84" s="50"/>
      <c r="Q84" s="35"/>
      <c r="R84" s="35"/>
      <c r="S84" s="49"/>
      <c r="T84" s="50"/>
      <c r="U84" s="35"/>
      <c r="V84" s="35"/>
      <c r="W84" s="49"/>
      <c r="X84" s="50"/>
      <c r="Y84" s="35"/>
      <c r="Z84" s="35"/>
      <c r="AA84" s="49"/>
      <c r="AB84" s="50"/>
      <c r="AC84" s="35"/>
      <c r="AD84" s="35"/>
      <c r="AE84" s="49"/>
      <c r="AF84" s="50"/>
      <c r="AG84" s="35"/>
      <c r="AH84" s="35"/>
      <c r="AI84" s="30">
        <f>SUM(MS_AUTRESPOSTES1[[#This Row],[Prévisionnel 2020]],MS_AUTRESPOSTES1[[#This Row],[Prévisionnel 2021]],MS_AUTRESPOSTES1[[#This Row],[Prévisionnel 2022]],MS_AUTRESPOSTES1[[#This Row],[Prévisionnel 2023]],MS_AUTRESPOSTES1[[#This Row],[Prévisionnel 2024]],MS_AUTRESPOSTES1[[#This Row],[Prévisionnel 2025]],MS_AUTRESPOSTES1[[#This Row],[Prévisionnel 2026]],MS_AUTRESPOSTES1[[#This Row],[Prévisionnel 2027]],MS_AUTRESPOSTES1[[#This Row],[Prévisionnel 2028]],MS_AUTRESPOSTES1[[#This Row],[Prévisionnel 2029]],MS_AUTRESPOSTES1[[#This Row],[Prévisionnel 2030]],MS_AUTRESPOSTES1[[#This Row],[Prévisionnel 2031]],MS_AUTRESPOSTES1[[#This Row],[Prévisionnel 2032]])</f>
        <v>0</v>
      </c>
      <c r="AJ84" s="30">
        <f>SUM(MS_AUTRESPOSTES1[[#This Row],[Exécuté
2020]],MS_AUTRESPOSTES1[[#This Row],[Exécuté
2021]],MS_AUTRESPOSTES1[[#This Row],[Exécuté
2022]],MS_AUTRESPOSTES1[[#This Row],[Exécuté
2023]],MS_AUTRESPOSTES1[[#This Row],[Exécuté
2024]],MS_AUTRESPOSTES1[[#This Row],[Exécuté
2025]],MS_AUTRESPOSTES1[[#This Row],[Exécuté
2026]],MS_AUTRESPOSTES1[[#This Row],[Exécuté
2027]],MS_AUTRESPOSTES1[[#This Row],[Exécuté
2028]],MS_AUTRESPOSTES1[[#This Row],[Exécuté
2029]],MS_AUTRESPOSTES1[[#This Row],[Exécuté
2030]],MS_AUTRESPOSTES1[[#This Row],[Exécuté
2031]],MS_AUTRESPOSTES1[[#This Row],[Exécuté
2032]])</f>
        <v>0</v>
      </c>
      <c r="AK84" s="56" t="e" cm="1">
        <f t="array" ref="AK84">_xlfn.IFS(
OR((MS_AUTRESPOSTES1[[#This Row],[Nature du poste de dépense]]="HCC"),(MS_AUTRESPOSTES1[[#This Row],[Nature du poste de dépense]]="EQS"),(MS_AUTRESPOSTES1[[#This Row],[Nature du poste de dépense]]="PCA")),"Primes et rémunérations exceptionnelles",
MS_AUTRESPOSTES1[[#This Row],[Nature du poste de dépense]]="Autres dépenses en masse salariale (à préciser obligatoirement dans colonne Nature dépenses)","Autres dépenses en masse salariale")</f>
        <v>#N/A</v>
      </c>
    </row>
    <row r="85" spans="3:37" ht="17.25" customHeight="1" x14ac:dyDescent="0.35">
      <c r="C85" s="32"/>
      <c r="D85" s="33"/>
      <c r="E85" s="33"/>
      <c r="F85" s="34"/>
      <c r="G85" s="35"/>
      <c r="H85" s="36">
        <f t="shared" si="5"/>
        <v>0</v>
      </c>
      <c r="I85" s="43"/>
      <c r="J85" s="35"/>
      <c r="K85" s="49"/>
      <c r="L85" s="50"/>
      <c r="M85" s="37"/>
      <c r="N85" s="35"/>
      <c r="O85" s="49"/>
      <c r="P85" s="50"/>
      <c r="Q85" s="35"/>
      <c r="R85" s="35"/>
      <c r="S85" s="49"/>
      <c r="T85" s="50"/>
      <c r="U85" s="35"/>
      <c r="V85" s="35"/>
      <c r="W85" s="49"/>
      <c r="X85" s="50"/>
      <c r="Y85" s="35"/>
      <c r="Z85" s="35"/>
      <c r="AA85" s="49"/>
      <c r="AB85" s="50"/>
      <c r="AC85" s="35"/>
      <c r="AD85" s="35"/>
      <c r="AE85" s="49"/>
      <c r="AF85" s="50"/>
      <c r="AG85" s="35"/>
      <c r="AH85" s="35"/>
      <c r="AI85" s="30">
        <f>SUM(MS_AUTRESPOSTES1[[#This Row],[Prévisionnel 2020]],MS_AUTRESPOSTES1[[#This Row],[Prévisionnel 2021]],MS_AUTRESPOSTES1[[#This Row],[Prévisionnel 2022]],MS_AUTRESPOSTES1[[#This Row],[Prévisionnel 2023]],MS_AUTRESPOSTES1[[#This Row],[Prévisionnel 2024]],MS_AUTRESPOSTES1[[#This Row],[Prévisionnel 2025]],MS_AUTRESPOSTES1[[#This Row],[Prévisionnel 2026]],MS_AUTRESPOSTES1[[#This Row],[Prévisionnel 2027]],MS_AUTRESPOSTES1[[#This Row],[Prévisionnel 2028]],MS_AUTRESPOSTES1[[#This Row],[Prévisionnel 2029]],MS_AUTRESPOSTES1[[#This Row],[Prévisionnel 2030]],MS_AUTRESPOSTES1[[#This Row],[Prévisionnel 2031]],MS_AUTRESPOSTES1[[#This Row],[Prévisionnel 2032]])</f>
        <v>0</v>
      </c>
      <c r="AJ85" s="30">
        <f>SUM(MS_AUTRESPOSTES1[[#This Row],[Exécuté
2020]],MS_AUTRESPOSTES1[[#This Row],[Exécuté
2021]],MS_AUTRESPOSTES1[[#This Row],[Exécuté
2022]],MS_AUTRESPOSTES1[[#This Row],[Exécuté
2023]],MS_AUTRESPOSTES1[[#This Row],[Exécuté
2024]],MS_AUTRESPOSTES1[[#This Row],[Exécuté
2025]],MS_AUTRESPOSTES1[[#This Row],[Exécuté
2026]],MS_AUTRESPOSTES1[[#This Row],[Exécuté
2027]],MS_AUTRESPOSTES1[[#This Row],[Exécuté
2028]],MS_AUTRESPOSTES1[[#This Row],[Exécuté
2029]],MS_AUTRESPOSTES1[[#This Row],[Exécuté
2030]],MS_AUTRESPOSTES1[[#This Row],[Exécuté
2031]],MS_AUTRESPOSTES1[[#This Row],[Exécuté
2032]])</f>
        <v>0</v>
      </c>
      <c r="AK85" s="56" t="e" cm="1">
        <f t="array" ref="AK85">_xlfn.IFS(
OR((MS_AUTRESPOSTES1[[#This Row],[Nature du poste de dépense]]="HCC"),(MS_AUTRESPOSTES1[[#This Row],[Nature du poste de dépense]]="EQS"),(MS_AUTRESPOSTES1[[#This Row],[Nature du poste de dépense]]="PCA")),"Primes et rémunérations exceptionnelles",
MS_AUTRESPOSTES1[[#This Row],[Nature du poste de dépense]]="Autres dépenses en masse salariale (à préciser obligatoirement dans colonne Nature dépenses)","Autres dépenses en masse salariale")</f>
        <v>#N/A</v>
      </c>
    </row>
    <row r="86" spans="3:37" ht="17.25" customHeight="1" x14ac:dyDescent="0.35">
      <c r="C86" s="32"/>
      <c r="D86" s="33"/>
      <c r="E86" s="33"/>
      <c r="F86" s="34"/>
      <c r="G86" s="35"/>
      <c r="H86" s="36">
        <f t="shared" si="5"/>
        <v>0</v>
      </c>
      <c r="I86" s="37"/>
      <c r="J86" s="35"/>
      <c r="K86" s="49"/>
      <c r="L86" s="50"/>
      <c r="M86" s="37"/>
      <c r="N86" s="35"/>
      <c r="O86" s="49"/>
      <c r="P86" s="50"/>
      <c r="Q86" s="35"/>
      <c r="R86" s="35"/>
      <c r="S86" s="49"/>
      <c r="T86" s="50"/>
      <c r="U86" s="35"/>
      <c r="V86" s="35"/>
      <c r="W86" s="49"/>
      <c r="X86" s="50"/>
      <c r="Y86" s="35"/>
      <c r="Z86" s="35"/>
      <c r="AA86" s="49"/>
      <c r="AB86" s="50"/>
      <c r="AC86" s="35"/>
      <c r="AD86" s="35"/>
      <c r="AE86" s="49"/>
      <c r="AF86" s="50"/>
      <c r="AG86" s="35"/>
      <c r="AH86" s="35"/>
      <c r="AI86" s="30">
        <f>SUM(MS_AUTRESPOSTES1[[#This Row],[Prévisionnel 2020]],MS_AUTRESPOSTES1[[#This Row],[Prévisionnel 2021]],MS_AUTRESPOSTES1[[#This Row],[Prévisionnel 2022]],MS_AUTRESPOSTES1[[#This Row],[Prévisionnel 2023]],MS_AUTRESPOSTES1[[#This Row],[Prévisionnel 2024]],MS_AUTRESPOSTES1[[#This Row],[Prévisionnel 2025]],MS_AUTRESPOSTES1[[#This Row],[Prévisionnel 2026]],MS_AUTRESPOSTES1[[#This Row],[Prévisionnel 2027]],MS_AUTRESPOSTES1[[#This Row],[Prévisionnel 2028]],MS_AUTRESPOSTES1[[#This Row],[Prévisionnel 2029]],MS_AUTRESPOSTES1[[#This Row],[Prévisionnel 2030]],MS_AUTRESPOSTES1[[#This Row],[Prévisionnel 2031]],MS_AUTRESPOSTES1[[#This Row],[Prévisionnel 2032]])</f>
        <v>0</v>
      </c>
      <c r="AJ86" s="30">
        <f>SUM(MS_AUTRESPOSTES1[[#This Row],[Exécuté
2020]],MS_AUTRESPOSTES1[[#This Row],[Exécuté
2021]],MS_AUTRESPOSTES1[[#This Row],[Exécuté
2022]],MS_AUTRESPOSTES1[[#This Row],[Exécuté
2023]],MS_AUTRESPOSTES1[[#This Row],[Exécuté
2024]],MS_AUTRESPOSTES1[[#This Row],[Exécuté
2025]],MS_AUTRESPOSTES1[[#This Row],[Exécuté
2026]],MS_AUTRESPOSTES1[[#This Row],[Exécuté
2027]],MS_AUTRESPOSTES1[[#This Row],[Exécuté
2028]],MS_AUTRESPOSTES1[[#This Row],[Exécuté
2029]],MS_AUTRESPOSTES1[[#This Row],[Exécuté
2030]],MS_AUTRESPOSTES1[[#This Row],[Exécuté
2031]],MS_AUTRESPOSTES1[[#This Row],[Exécuté
2032]])</f>
        <v>0</v>
      </c>
      <c r="AK86" s="56" t="e" cm="1">
        <f t="array" ref="AK86">_xlfn.IFS(
OR((MS_AUTRESPOSTES1[[#This Row],[Nature du poste de dépense]]="HCC"),(MS_AUTRESPOSTES1[[#This Row],[Nature du poste de dépense]]="EQS"),(MS_AUTRESPOSTES1[[#This Row],[Nature du poste de dépense]]="PCA")),"Primes et rémunérations exceptionnelles",
MS_AUTRESPOSTES1[[#This Row],[Nature du poste de dépense]]="Autres dépenses en masse salariale (à préciser obligatoirement dans colonne Nature dépenses)","Autres dépenses en masse salariale")</f>
        <v>#N/A</v>
      </c>
    </row>
    <row r="87" spans="3:37" ht="17.25" customHeight="1" x14ac:dyDescent="0.35">
      <c r="C87" s="32"/>
      <c r="D87" s="33"/>
      <c r="E87" s="33"/>
      <c r="F87" s="34"/>
      <c r="G87" s="35"/>
      <c r="H87" s="36">
        <f t="shared" si="5"/>
        <v>0</v>
      </c>
      <c r="I87" s="37"/>
      <c r="J87" s="35"/>
      <c r="K87" s="49"/>
      <c r="L87" s="50"/>
      <c r="M87" s="37"/>
      <c r="N87" s="35"/>
      <c r="O87" s="49"/>
      <c r="P87" s="50"/>
      <c r="Q87" s="35"/>
      <c r="R87" s="35"/>
      <c r="S87" s="49"/>
      <c r="T87" s="50"/>
      <c r="U87" s="35"/>
      <c r="V87" s="35"/>
      <c r="W87" s="49"/>
      <c r="X87" s="50"/>
      <c r="Y87" s="35"/>
      <c r="Z87" s="35"/>
      <c r="AA87" s="49"/>
      <c r="AB87" s="50"/>
      <c r="AC87" s="35"/>
      <c r="AD87" s="35"/>
      <c r="AE87" s="49"/>
      <c r="AF87" s="50"/>
      <c r="AG87" s="35"/>
      <c r="AH87" s="35"/>
      <c r="AI87" s="30">
        <f>SUM(MS_AUTRESPOSTES1[[#This Row],[Prévisionnel 2020]],MS_AUTRESPOSTES1[[#This Row],[Prévisionnel 2021]],MS_AUTRESPOSTES1[[#This Row],[Prévisionnel 2022]],MS_AUTRESPOSTES1[[#This Row],[Prévisionnel 2023]],MS_AUTRESPOSTES1[[#This Row],[Prévisionnel 2024]],MS_AUTRESPOSTES1[[#This Row],[Prévisionnel 2025]],MS_AUTRESPOSTES1[[#This Row],[Prévisionnel 2026]],MS_AUTRESPOSTES1[[#This Row],[Prévisionnel 2027]],MS_AUTRESPOSTES1[[#This Row],[Prévisionnel 2028]],MS_AUTRESPOSTES1[[#This Row],[Prévisionnel 2029]],MS_AUTRESPOSTES1[[#This Row],[Prévisionnel 2030]],MS_AUTRESPOSTES1[[#This Row],[Prévisionnel 2031]],MS_AUTRESPOSTES1[[#This Row],[Prévisionnel 2032]])</f>
        <v>0</v>
      </c>
      <c r="AJ87" s="30">
        <f>SUM(MS_AUTRESPOSTES1[[#This Row],[Exécuté
2020]],MS_AUTRESPOSTES1[[#This Row],[Exécuté
2021]],MS_AUTRESPOSTES1[[#This Row],[Exécuté
2022]],MS_AUTRESPOSTES1[[#This Row],[Exécuté
2023]],MS_AUTRESPOSTES1[[#This Row],[Exécuté
2024]],MS_AUTRESPOSTES1[[#This Row],[Exécuté
2025]],MS_AUTRESPOSTES1[[#This Row],[Exécuté
2026]],MS_AUTRESPOSTES1[[#This Row],[Exécuté
2027]],MS_AUTRESPOSTES1[[#This Row],[Exécuté
2028]],MS_AUTRESPOSTES1[[#This Row],[Exécuté
2029]],MS_AUTRESPOSTES1[[#This Row],[Exécuté
2030]],MS_AUTRESPOSTES1[[#This Row],[Exécuté
2031]],MS_AUTRESPOSTES1[[#This Row],[Exécuté
2032]])</f>
        <v>0</v>
      </c>
      <c r="AK87" s="56" t="e" cm="1">
        <f t="array" ref="AK87">_xlfn.IFS(
OR((MS_AUTRESPOSTES1[[#This Row],[Nature du poste de dépense]]="HCC"),(MS_AUTRESPOSTES1[[#This Row],[Nature du poste de dépense]]="EQS"),(MS_AUTRESPOSTES1[[#This Row],[Nature du poste de dépense]]="PCA")),"Primes et rémunérations exceptionnelles",
MS_AUTRESPOSTES1[[#This Row],[Nature du poste de dépense]]="Autres dépenses en masse salariale (à préciser obligatoirement dans colonne Nature dépenses)","Autres dépenses en masse salariale")</f>
        <v>#N/A</v>
      </c>
    </row>
    <row r="88" spans="3:37" ht="17.25" customHeight="1" x14ac:dyDescent="0.35">
      <c r="C88" s="32"/>
      <c r="D88" s="33"/>
      <c r="E88" s="33"/>
      <c r="F88" s="34"/>
      <c r="G88" s="35"/>
      <c r="H88" s="36">
        <f t="shared" si="5"/>
        <v>0</v>
      </c>
      <c r="I88" s="37"/>
      <c r="J88" s="35"/>
      <c r="K88" s="49"/>
      <c r="L88" s="50"/>
      <c r="M88" s="37"/>
      <c r="N88" s="35"/>
      <c r="O88" s="49"/>
      <c r="P88" s="50"/>
      <c r="Q88" s="35"/>
      <c r="R88" s="35"/>
      <c r="S88" s="49"/>
      <c r="T88" s="50"/>
      <c r="U88" s="35"/>
      <c r="V88" s="35"/>
      <c r="W88" s="49"/>
      <c r="X88" s="50"/>
      <c r="Y88" s="35"/>
      <c r="Z88" s="35"/>
      <c r="AA88" s="49"/>
      <c r="AB88" s="50"/>
      <c r="AC88" s="35"/>
      <c r="AD88" s="35"/>
      <c r="AE88" s="49"/>
      <c r="AF88" s="50"/>
      <c r="AG88" s="35"/>
      <c r="AH88" s="35"/>
      <c r="AI88" s="30">
        <f>SUM(MS_AUTRESPOSTES1[[#This Row],[Prévisionnel 2020]],MS_AUTRESPOSTES1[[#This Row],[Prévisionnel 2021]],MS_AUTRESPOSTES1[[#This Row],[Prévisionnel 2022]],MS_AUTRESPOSTES1[[#This Row],[Prévisionnel 2023]],MS_AUTRESPOSTES1[[#This Row],[Prévisionnel 2024]],MS_AUTRESPOSTES1[[#This Row],[Prévisionnel 2025]],MS_AUTRESPOSTES1[[#This Row],[Prévisionnel 2026]],MS_AUTRESPOSTES1[[#This Row],[Prévisionnel 2027]],MS_AUTRESPOSTES1[[#This Row],[Prévisionnel 2028]],MS_AUTRESPOSTES1[[#This Row],[Prévisionnel 2029]],MS_AUTRESPOSTES1[[#This Row],[Prévisionnel 2030]],MS_AUTRESPOSTES1[[#This Row],[Prévisionnel 2031]],MS_AUTRESPOSTES1[[#This Row],[Prévisionnel 2032]])</f>
        <v>0</v>
      </c>
      <c r="AJ88" s="30">
        <f>SUM(MS_AUTRESPOSTES1[[#This Row],[Exécuté
2020]],MS_AUTRESPOSTES1[[#This Row],[Exécuté
2021]],MS_AUTRESPOSTES1[[#This Row],[Exécuté
2022]],MS_AUTRESPOSTES1[[#This Row],[Exécuté
2023]],MS_AUTRESPOSTES1[[#This Row],[Exécuté
2024]],MS_AUTRESPOSTES1[[#This Row],[Exécuté
2025]],MS_AUTRESPOSTES1[[#This Row],[Exécuté
2026]],MS_AUTRESPOSTES1[[#This Row],[Exécuté
2027]],MS_AUTRESPOSTES1[[#This Row],[Exécuté
2028]],MS_AUTRESPOSTES1[[#This Row],[Exécuté
2029]],MS_AUTRESPOSTES1[[#This Row],[Exécuté
2030]],MS_AUTRESPOSTES1[[#This Row],[Exécuté
2031]],MS_AUTRESPOSTES1[[#This Row],[Exécuté
2032]])</f>
        <v>0</v>
      </c>
      <c r="AK88" s="56" t="e" cm="1">
        <f t="array" ref="AK88">_xlfn.IFS(
OR((MS_AUTRESPOSTES1[[#This Row],[Nature du poste de dépense]]="HCC"),(MS_AUTRESPOSTES1[[#This Row],[Nature du poste de dépense]]="EQS"),(MS_AUTRESPOSTES1[[#This Row],[Nature du poste de dépense]]="PCA")),"Primes et rémunérations exceptionnelles",
MS_AUTRESPOSTES1[[#This Row],[Nature du poste de dépense]]="Autres dépenses en masse salariale (à préciser obligatoirement dans colonne Nature dépenses)","Autres dépenses en masse salariale")</f>
        <v>#N/A</v>
      </c>
    </row>
    <row r="89" spans="3:37" ht="17.25" customHeight="1" x14ac:dyDescent="0.35">
      <c r="C89" s="32"/>
      <c r="D89" s="33"/>
      <c r="E89" s="33"/>
      <c r="F89" s="34"/>
      <c r="G89" s="35"/>
      <c r="H89" s="36">
        <f t="shared" si="5"/>
        <v>0</v>
      </c>
      <c r="I89" s="37"/>
      <c r="J89" s="35"/>
      <c r="K89" s="49"/>
      <c r="L89" s="50"/>
      <c r="M89" s="37"/>
      <c r="N89" s="35"/>
      <c r="O89" s="49"/>
      <c r="P89" s="50"/>
      <c r="Q89" s="35"/>
      <c r="R89" s="35"/>
      <c r="S89" s="49"/>
      <c r="T89" s="50"/>
      <c r="U89" s="35"/>
      <c r="V89" s="35"/>
      <c r="W89" s="49"/>
      <c r="X89" s="50"/>
      <c r="Y89" s="35"/>
      <c r="Z89" s="35"/>
      <c r="AA89" s="49"/>
      <c r="AB89" s="50"/>
      <c r="AC89" s="35"/>
      <c r="AD89" s="35"/>
      <c r="AE89" s="49"/>
      <c r="AF89" s="50"/>
      <c r="AG89" s="35"/>
      <c r="AH89" s="35"/>
      <c r="AI89" s="30">
        <f>SUM(MS_AUTRESPOSTES1[[#This Row],[Prévisionnel 2020]],MS_AUTRESPOSTES1[[#This Row],[Prévisionnel 2021]],MS_AUTRESPOSTES1[[#This Row],[Prévisionnel 2022]],MS_AUTRESPOSTES1[[#This Row],[Prévisionnel 2023]],MS_AUTRESPOSTES1[[#This Row],[Prévisionnel 2024]],MS_AUTRESPOSTES1[[#This Row],[Prévisionnel 2025]],MS_AUTRESPOSTES1[[#This Row],[Prévisionnel 2026]],MS_AUTRESPOSTES1[[#This Row],[Prévisionnel 2027]],MS_AUTRESPOSTES1[[#This Row],[Prévisionnel 2028]],MS_AUTRESPOSTES1[[#This Row],[Prévisionnel 2029]],MS_AUTRESPOSTES1[[#This Row],[Prévisionnel 2030]],MS_AUTRESPOSTES1[[#This Row],[Prévisionnel 2031]],MS_AUTRESPOSTES1[[#This Row],[Prévisionnel 2032]])</f>
        <v>0</v>
      </c>
      <c r="AJ89" s="30">
        <f>SUM(MS_AUTRESPOSTES1[[#This Row],[Exécuté
2020]],MS_AUTRESPOSTES1[[#This Row],[Exécuté
2021]],MS_AUTRESPOSTES1[[#This Row],[Exécuté
2022]],MS_AUTRESPOSTES1[[#This Row],[Exécuté
2023]],MS_AUTRESPOSTES1[[#This Row],[Exécuté
2024]],MS_AUTRESPOSTES1[[#This Row],[Exécuté
2025]],MS_AUTRESPOSTES1[[#This Row],[Exécuté
2026]],MS_AUTRESPOSTES1[[#This Row],[Exécuté
2027]],MS_AUTRESPOSTES1[[#This Row],[Exécuté
2028]],MS_AUTRESPOSTES1[[#This Row],[Exécuté
2029]],MS_AUTRESPOSTES1[[#This Row],[Exécuté
2030]],MS_AUTRESPOSTES1[[#This Row],[Exécuté
2031]],MS_AUTRESPOSTES1[[#This Row],[Exécuté
2032]])</f>
        <v>0</v>
      </c>
      <c r="AK89" s="56" t="e" cm="1">
        <f t="array" ref="AK89">_xlfn.IFS(
OR((MS_AUTRESPOSTES1[[#This Row],[Nature du poste de dépense]]="HCC"),(MS_AUTRESPOSTES1[[#This Row],[Nature du poste de dépense]]="EQS"),(MS_AUTRESPOSTES1[[#This Row],[Nature du poste de dépense]]="PCA")),"Primes et rémunérations exceptionnelles",
MS_AUTRESPOSTES1[[#This Row],[Nature du poste de dépense]]="Autres dépenses en masse salariale (à préciser obligatoirement dans colonne Nature dépenses)","Autres dépenses en masse salariale")</f>
        <v>#N/A</v>
      </c>
    </row>
    <row r="90" spans="3:37" ht="17.25" customHeight="1" x14ac:dyDescent="0.35">
      <c r="C90" s="32"/>
      <c r="D90" s="33"/>
      <c r="E90" s="33"/>
      <c r="F90" s="34"/>
      <c r="G90" s="35"/>
      <c r="H90" s="36">
        <f t="shared" si="5"/>
        <v>0</v>
      </c>
      <c r="I90" s="37"/>
      <c r="J90" s="35"/>
      <c r="K90" s="49"/>
      <c r="L90" s="50"/>
      <c r="M90" s="37"/>
      <c r="N90" s="35"/>
      <c r="O90" s="49"/>
      <c r="P90" s="50"/>
      <c r="Q90" s="35"/>
      <c r="R90" s="35"/>
      <c r="S90" s="49"/>
      <c r="T90" s="50"/>
      <c r="U90" s="35"/>
      <c r="V90" s="35"/>
      <c r="W90" s="49"/>
      <c r="X90" s="50"/>
      <c r="Y90" s="35"/>
      <c r="Z90" s="35"/>
      <c r="AA90" s="49"/>
      <c r="AB90" s="50"/>
      <c r="AC90" s="35"/>
      <c r="AD90" s="35"/>
      <c r="AE90" s="49"/>
      <c r="AF90" s="50"/>
      <c r="AG90" s="35"/>
      <c r="AH90" s="35"/>
      <c r="AI90" s="30">
        <f>SUM(MS_AUTRESPOSTES1[[#This Row],[Prévisionnel 2020]],MS_AUTRESPOSTES1[[#This Row],[Prévisionnel 2021]],MS_AUTRESPOSTES1[[#This Row],[Prévisionnel 2022]],MS_AUTRESPOSTES1[[#This Row],[Prévisionnel 2023]],MS_AUTRESPOSTES1[[#This Row],[Prévisionnel 2024]],MS_AUTRESPOSTES1[[#This Row],[Prévisionnel 2025]],MS_AUTRESPOSTES1[[#This Row],[Prévisionnel 2026]],MS_AUTRESPOSTES1[[#This Row],[Prévisionnel 2027]],MS_AUTRESPOSTES1[[#This Row],[Prévisionnel 2028]],MS_AUTRESPOSTES1[[#This Row],[Prévisionnel 2029]],MS_AUTRESPOSTES1[[#This Row],[Prévisionnel 2030]],MS_AUTRESPOSTES1[[#This Row],[Prévisionnel 2031]],MS_AUTRESPOSTES1[[#This Row],[Prévisionnel 2032]])</f>
        <v>0</v>
      </c>
      <c r="AJ90" s="30">
        <f>SUM(MS_AUTRESPOSTES1[[#This Row],[Exécuté
2020]],MS_AUTRESPOSTES1[[#This Row],[Exécuté
2021]],MS_AUTRESPOSTES1[[#This Row],[Exécuté
2022]],MS_AUTRESPOSTES1[[#This Row],[Exécuté
2023]],MS_AUTRESPOSTES1[[#This Row],[Exécuté
2024]],MS_AUTRESPOSTES1[[#This Row],[Exécuté
2025]],MS_AUTRESPOSTES1[[#This Row],[Exécuté
2026]],MS_AUTRESPOSTES1[[#This Row],[Exécuté
2027]],MS_AUTRESPOSTES1[[#This Row],[Exécuté
2028]],MS_AUTRESPOSTES1[[#This Row],[Exécuté
2029]],MS_AUTRESPOSTES1[[#This Row],[Exécuté
2030]],MS_AUTRESPOSTES1[[#This Row],[Exécuté
2031]],MS_AUTRESPOSTES1[[#This Row],[Exécuté
2032]])</f>
        <v>0</v>
      </c>
      <c r="AK90" s="56" t="e" cm="1">
        <f t="array" ref="AK90">_xlfn.IFS(
OR((MS_AUTRESPOSTES1[[#This Row],[Nature du poste de dépense]]="HCC"),(MS_AUTRESPOSTES1[[#This Row],[Nature du poste de dépense]]="EQS"),(MS_AUTRESPOSTES1[[#This Row],[Nature du poste de dépense]]="PCA")),"Primes et rémunérations exceptionnelles",
MS_AUTRESPOSTES1[[#This Row],[Nature du poste de dépense]]="Autres dépenses en masse salariale (à préciser obligatoirement dans colonne Nature dépenses)","Autres dépenses en masse salariale")</f>
        <v>#N/A</v>
      </c>
    </row>
  </sheetData>
  <mergeCells count="9">
    <mergeCell ref="J49:AK49"/>
    <mergeCell ref="C49:I49"/>
    <mergeCell ref="O14:AN14"/>
    <mergeCell ref="C14:M14"/>
    <mergeCell ref="A3:A6"/>
    <mergeCell ref="C3:D3"/>
    <mergeCell ref="C4:D4"/>
    <mergeCell ref="C5:D5"/>
    <mergeCell ref="C6:D6"/>
  </mergeCells>
  <phoneticPr fontId="3" type="noConversion"/>
  <pageMargins left="0.7" right="0.7" top="0.75" bottom="0.75" header="0.3" footer="0.3"/>
  <pageSetup orientation="portrait" r:id="rId1"/>
  <ignoredErrors>
    <ignoredError sqref="AN17:AN42" calculatedColumn="1"/>
  </ignoredErrors>
  <tableParts count="2">
    <tablePart r:id="rId2"/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Menu déroulant : catégorie" prompt="En cas de difficulé à choisir la catégorie pour une dépense, merci de choisir &quot;Autres dépenses&quot; et donner plus de précisions dans la colonne à droite." xr:uid="{8A0CCEB2-0C70-4454-8451-2DB062F426DE}">
          <x14:formula1>
            <xm:f>Listes!$A$2:$A$13</xm:f>
          </x14:formula1>
          <xm:sqref>C17:C42</xm:sqref>
        </x14:dataValidation>
        <x14:dataValidation type="list" allowBlank="1" showInputMessage="1" showErrorMessage="1" xr:uid="{5B04058E-CA7B-41A2-AB26-68D0C4A1DEBE}">
          <x14:formula1>
            <xm:f>Listes!$A$28:$A$29</xm:f>
          </x14:formula1>
          <xm:sqref>E3:E4 J17:J42 E17:E42 E52:E90</xm:sqref>
        </x14:dataValidation>
        <x14:dataValidation type="list" allowBlank="1" showInputMessage="1" showErrorMessage="1" promptTitle="Menu déroulant : catégorie" prompt="En cas de difficulé à choisir la catégorie pour une dépense, merci de choisir &quot;Autres dépenses&quot; et donner plus de précisions dans la colonne à droite." xr:uid="{B75965B8-C3BF-42ED-BECB-2F63FC22C364}">
          <x14:formula1>
            <xm:f>Listes!$A$21:$A$25</xm:f>
          </x14:formula1>
          <xm:sqref>C52:C90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6"/>
  <dimension ref="A1:G63"/>
  <sheetViews>
    <sheetView zoomScale="118" zoomScaleNormal="118" workbookViewId="0">
      <selection activeCell="A2" sqref="A2:A13"/>
    </sheetView>
  </sheetViews>
  <sheetFormatPr baseColWidth="10" defaultRowHeight="14.5" x14ac:dyDescent="0.35"/>
  <cols>
    <col min="1" max="1" width="49.453125" customWidth="1"/>
    <col min="2" max="2" width="78.453125" customWidth="1"/>
    <col min="5" max="5" width="51.453125" customWidth="1"/>
    <col min="6" max="6" width="41.453125" customWidth="1"/>
  </cols>
  <sheetData>
    <row r="1" spans="1:6" ht="29" x14ac:dyDescent="0.35">
      <c r="A1" s="1" t="s">
        <v>56</v>
      </c>
      <c r="B1" s="1" t="s">
        <v>261</v>
      </c>
    </row>
    <row r="2" spans="1:6" x14ac:dyDescent="0.35">
      <c r="A2" s="1" t="s">
        <v>202</v>
      </c>
      <c r="B2" s="1" t="s">
        <v>235</v>
      </c>
      <c r="D2" t="s">
        <v>200</v>
      </c>
    </row>
    <row r="3" spans="1:6" x14ac:dyDescent="0.35">
      <c r="A3" s="1" t="s">
        <v>203</v>
      </c>
      <c r="B3" s="1" t="s">
        <v>262</v>
      </c>
      <c r="D3" s="104">
        <v>1</v>
      </c>
    </row>
    <row r="4" spans="1:6" x14ac:dyDescent="0.35">
      <c r="A4" s="1" t="s">
        <v>204</v>
      </c>
      <c r="B4" s="1" t="s">
        <v>263</v>
      </c>
      <c r="D4" s="104">
        <v>0.9</v>
      </c>
      <c r="F4" t="s">
        <v>158</v>
      </c>
    </row>
    <row r="5" spans="1:6" x14ac:dyDescent="0.35">
      <c r="A5" s="1" t="s">
        <v>205</v>
      </c>
      <c r="B5" s="1" t="s">
        <v>264</v>
      </c>
      <c r="D5" s="104">
        <v>0.8</v>
      </c>
      <c r="F5" t="s">
        <v>0</v>
      </c>
    </row>
    <row r="6" spans="1:6" x14ac:dyDescent="0.35">
      <c r="A6" s="1" t="s">
        <v>206</v>
      </c>
      <c r="B6" s="1" t="s">
        <v>265</v>
      </c>
      <c r="D6" s="104">
        <v>0.7</v>
      </c>
      <c r="F6" t="s">
        <v>162</v>
      </c>
    </row>
    <row r="7" spans="1:6" x14ac:dyDescent="0.35">
      <c r="A7" s="1" t="s">
        <v>207</v>
      </c>
      <c r="B7" s="1" t="s">
        <v>266</v>
      </c>
      <c r="D7" s="104">
        <v>0.6</v>
      </c>
      <c r="F7" t="s">
        <v>218</v>
      </c>
    </row>
    <row r="8" spans="1:6" x14ac:dyDescent="0.35">
      <c r="A8" s="1" t="s">
        <v>208</v>
      </c>
      <c r="B8" s="1" t="s">
        <v>234</v>
      </c>
      <c r="D8" s="104">
        <v>0.5</v>
      </c>
    </row>
    <row r="9" spans="1:6" x14ac:dyDescent="0.35">
      <c r="A9" s="1" t="s">
        <v>209</v>
      </c>
      <c r="B9" s="1" t="s">
        <v>267</v>
      </c>
      <c r="D9" s="104">
        <v>0.4</v>
      </c>
    </row>
    <row r="10" spans="1:6" x14ac:dyDescent="0.35">
      <c r="A10" s="1" t="s">
        <v>210</v>
      </c>
      <c r="B10" s="1" t="s">
        <v>267</v>
      </c>
      <c r="D10" s="104">
        <v>0.3</v>
      </c>
    </row>
    <row r="11" spans="1:6" x14ac:dyDescent="0.35">
      <c r="A11" s="1" t="s">
        <v>211</v>
      </c>
      <c r="B11" s="1" t="s">
        <v>267</v>
      </c>
      <c r="D11" s="104">
        <v>0.2</v>
      </c>
    </row>
    <row r="12" spans="1:6" x14ac:dyDescent="0.35">
      <c r="A12" s="1" t="s">
        <v>212</v>
      </c>
      <c r="B12" s="1" t="s">
        <v>267</v>
      </c>
      <c r="D12" s="104">
        <v>0.1</v>
      </c>
    </row>
    <row r="13" spans="1:6" x14ac:dyDescent="0.35">
      <c r="A13" s="1" t="s">
        <v>213</v>
      </c>
      <c r="B13" s="1" t="s">
        <v>267</v>
      </c>
    </row>
    <row r="14" spans="1:6" x14ac:dyDescent="0.35">
      <c r="A14" s="1" t="s">
        <v>214</v>
      </c>
      <c r="B14" s="1" t="s">
        <v>267</v>
      </c>
    </row>
    <row r="15" spans="1:6" x14ac:dyDescent="0.35">
      <c r="A15" s="1" t="s">
        <v>215</v>
      </c>
      <c r="B15" s="1" t="s">
        <v>267</v>
      </c>
    </row>
    <row r="16" spans="1:6" x14ac:dyDescent="0.35">
      <c r="A16" s="1" t="s">
        <v>216</v>
      </c>
      <c r="B16" s="1" t="s">
        <v>267</v>
      </c>
    </row>
    <row r="17" spans="1:2" x14ac:dyDescent="0.35">
      <c r="A17" s="1" t="s">
        <v>217</v>
      </c>
      <c r="B17" s="1" t="s">
        <v>267</v>
      </c>
    </row>
    <row r="18" spans="1:2" ht="29" x14ac:dyDescent="0.35">
      <c r="A18" s="1" t="s">
        <v>153</v>
      </c>
      <c r="B18" s="1" t="s">
        <v>267</v>
      </c>
    </row>
    <row r="19" spans="1:2" x14ac:dyDescent="0.35">
      <c r="A19" s="1"/>
    </row>
    <row r="20" spans="1:2" ht="61.5" customHeight="1" x14ac:dyDescent="0.35">
      <c r="A20" s="3" t="s">
        <v>57</v>
      </c>
    </row>
    <row r="21" spans="1:2" x14ac:dyDescent="0.35">
      <c r="A21" s="1" t="s">
        <v>47</v>
      </c>
    </row>
    <row r="22" spans="1:2" x14ac:dyDescent="0.35">
      <c r="A22" s="1" t="s">
        <v>48</v>
      </c>
    </row>
    <row r="23" spans="1:2" x14ac:dyDescent="0.35">
      <c r="A23" s="1" t="s">
        <v>49</v>
      </c>
    </row>
    <row r="24" spans="1:2" x14ac:dyDescent="0.35">
      <c r="A24" s="1" t="s">
        <v>199</v>
      </c>
    </row>
    <row r="25" spans="1:2" ht="29" x14ac:dyDescent="0.35">
      <c r="A25" s="2" t="s">
        <v>153</v>
      </c>
    </row>
    <row r="27" spans="1:2" x14ac:dyDescent="0.35">
      <c r="A27" t="s">
        <v>58</v>
      </c>
    </row>
    <row r="28" spans="1:2" x14ac:dyDescent="0.35">
      <c r="A28" t="s">
        <v>59</v>
      </c>
    </row>
    <row r="29" spans="1:2" x14ac:dyDescent="0.35">
      <c r="A29" t="s">
        <v>60</v>
      </c>
    </row>
    <row r="36" spans="1:7" x14ac:dyDescent="0.35">
      <c r="A36" t="s">
        <v>109</v>
      </c>
      <c r="B36" t="s">
        <v>268</v>
      </c>
      <c r="D36" t="s">
        <v>110</v>
      </c>
      <c r="E36" t="s">
        <v>111</v>
      </c>
      <c r="F36" t="s">
        <v>112</v>
      </c>
      <c r="G36" t="s">
        <v>144</v>
      </c>
    </row>
    <row r="37" spans="1:7" x14ac:dyDescent="0.35">
      <c r="A37" s="51" t="s">
        <v>93</v>
      </c>
      <c r="B37" s="51" t="s">
        <v>250</v>
      </c>
      <c r="D37" s="52" t="s">
        <v>113</v>
      </c>
      <c r="E37" s="53" t="s">
        <v>114</v>
      </c>
      <c r="F37" t="str">
        <f>CONCATENATE(DomFonct[[#This Row],[DF]]," - ",DomFonct[[#This Row],[Désignation]])</f>
        <v>D101 - Form init&amp;cont licence</v>
      </c>
      <c r="G37">
        <v>1.2</v>
      </c>
    </row>
    <row r="38" spans="1:7" x14ac:dyDescent="0.35">
      <c r="A38" s="51" t="s">
        <v>94</v>
      </c>
      <c r="B38" s="51" t="s">
        <v>251</v>
      </c>
      <c r="D38" s="52" t="s">
        <v>115</v>
      </c>
      <c r="E38" s="53" t="s">
        <v>116</v>
      </c>
      <c r="F38" t="str">
        <f>CONCATENATE(DomFonct[[#This Row],[DF]]," - ",DomFonct[[#This Row],[Désignation]])</f>
        <v>D102 - Form init&amp;cont master</v>
      </c>
      <c r="G38">
        <v>1.2</v>
      </c>
    </row>
    <row r="39" spans="1:7" ht="29" x14ac:dyDescent="0.35">
      <c r="A39" s="51" t="s">
        <v>95</v>
      </c>
      <c r="B39" s="51" t="s">
        <v>252</v>
      </c>
      <c r="D39" s="52" t="s">
        <v>117</v>
      </c>
      <c r="E39" s="53" t="s">
        <v>118</v>
      </c>
      <c r="F39" t="str">
        <f>CONCATENATE(DomFonct[[#This Row],[DF]]," - ",DomFonct[[#This Row],[Désignation]])</f>
        <v>D103 - Form init&amp;cont doct</v>
      </c>
      <c r="G39">
        <v>1.2</v>
      </c>
    </row>
    <row r="40" spans="1:7" x14ac:dyDescent="0.35">
      <c r="A40" s="51" t="s">
        <v>96</v>
      </c>
      <c r="B40" s="51" t="s">
        <v>240</v>
      </c>
      <c r="D40" s="52" t="s">
        <v>119</v>
      </c>
      <c r="E40" s="53" t="s">
        <v>120</v>
      </c>
      <c r="F40" t="str">
        <f>CONCATENATE(DomFonct[[#This Row],[DF]]," - ",DomFonct[[#This Row],[Désignation]])</f>
        <v>D105 - SCDlio &amp; Doc</v>
      </c>
      <c r="G40">
        <v>1</v>
      </c>
    </row>
    <row r="41" spans="1:7" x14ac:dyDescent="0.35">
      <c r="A41" s="51" t="s">
        <v>97</v>
      </c>
      <c r="B41" s="51" t="s">
        <v>253</v>
      </c>
      <c r="D41" s="52" t="s">
        <v>23</v>
      </c>
      <c r="E41" s="53" t="s">
        <v>121</v>
      </c>
      <c r="F41" t="str">
        <f>CONCATENATE(DomFonct[[#This Row],[DF]]," - ",DomFonct[[#This Row],[Désignation]])</f>
        <v>D106 - Rech univ science vie</v>
      </c>
      <c r="G41">
        <v>1</v>
      </c>
    </row>
    <row r="42" spans="1:7" x14ac:dyDescent="0.35">
      <c r="A42" s="51" t="s">
        <v>98</v>
      </c>
      <c r="B42" s="51" t="s">
        <v>238</v>
      </c>
      <c r="D42" s="52" t="s">
        <v>122</v>
      </c>
      <c r="E42" s="53" t="s">
        <v>123</v>
      </c>
      <c r="F42" t="str">
        <f>CONCATENATE(DomFonct[[#This Row],[DF]]," - ",DomFonct[[#This Row],[Désignation]])</f>
        <v>D107 - Rech univ  maths</v>
      </c>
      <c r="G42">
        <v>1</v>
      </c>
    </row>
    <row r="43" spans="1:7" x14ac:dyDescent="0.35">
      <c r="A43" s="51" t="s">
        <v>99</v>
      </c>
      <c r="B43" s="51" t="s">
        <v>241</v>
      </c>
      <c r="D43" s="52" t="s">
        <v>124</v>
      </c>
      <c r="E43" s="53" t="s">
        <v>125</v>
      </c>
      <c r="F43" t="str">
        <f>CONCATENATE(DomFonct[[#This Row],[DF]]," - ",DomFonct[[#This Row],[Désignation]])</f>
        <v>D108 - Rech univ  phys chimie</v>
      </c>
      <c r="G43">
        <v>1</v>
      </c>
    </row>
    <row r="44" spans="1:7" x14ac:dyDescent="0.35">
      <c r="A44" s="51" t="s">
        <v>100</v>
      </c>
      <c r="B44" s="51" t="s">
        <v>236</v>
      </c>
      <c r="D44" s="52" t="s">
        <v>126</v>
      </c>
      <c r="E44" s="53" t="s">
        <v>127</v>
      </c>
      <c r="F44" t="str">
        <f>CONCATENATE(DomFonct[[#This Row],[DF]]," - ",DomFonct[[#This Row],[Désignation]])</f>
        <v>D109 - Rech univ  phys nucl</v>
      </c>
      <c r="G44">
        <v>1</v>
      </c>
    </row>
    <row r="45" spans="1:7" ht="29" x14ac:dyDescent="0.35">
      <c r="A45" s="51" t="s">
        <v>101</v>
      </c>
      <c r="B45" s="51" t="s">
        <v>254</v>
      </c>
      <c r="D45" s="52" t="s">
        <v>128</v>
      </c>
      <c r="E45" s="53" t="s">
        <v>129</v>
      </c>
      <c r="F45" t="str">
        <f>CONCATENATE(DomFonct[[#This Row],[DF]]," - ",DomFonct[[#This Row],[Désignation]])</f>
        <v>D110 - Rech univ science  terre</v>
      </c>
      <c r="G45">
        <v>1</v>
      </c>
    </row>
    <row r="46" spans="1:7" x14ac:dyDescent="0.35">
      <c r="A46" s="51" t="s">
        <v>102</v>
      </c>
      <c r="B46" s="51" t="s">
        <v>237</v>
      </c>
      <c r="D46" s="52" t="s">
        <v>130</v>
      </c>
      <c r="E46" s="53" t="s">
        <v>131</v>
      </c>
      <c r="F46" t="str">
        <f>CONCATENATE(DomFonct[[#This Row],[DF]]," - ",DomFonct[[#This Row],[Désignation]])</f>
        <v>D111 - Rech univ  science homme</v>
      </c>
      <c r="G46">
        <v>1</v>
      </c>
    </row>
    <row r="47" spans="1:7" x14ac:dyDescent="0.35">
      <c r="A47" s="51" t="s">
        <v>103</v>
      </c>
      <c r="B47" s="51" t="s">
        <v>255</v>
      </c>
      <c r="D47" s="52" t="s">
        <v>132</v>
      </c>
      <c r="E47" s="53" t="s">
        <v>133</v>
      </c>
      <c r="F47" t="str">
        <f>CONCATENATE(DomFonct[[#This Row],[DF]]," - ",DomFonct[[#This Row],[Désignation]])</f>
        <v>D112 - Rech univ Transvers</v>
      </c>
      <c r="G47">
        <v>1</v>
      </c>
    </row>
    <row r="48" spans="1:7" x14ac:dyDescent="0.35">
      <c r="A48" s="51" t="s">
        <v>104</v>
      </c>
      <c r="B48" s="51" t="s">
        <v>256</v>
      </c>
      <c r="D48" s="52" t="s">
        <v>134</v>
      </c>
      <c r="E48" s="53" t="s">
        <v>135</v>
      </c>
      <c r="F48" t="str">
        <f>CONCATENATE(DomFonct[[#This Row],[DF]]," - ",DomFonct[[#This Row],[Désignation]])</f>
        <v>D113 - Diffusion savoirs musées</v>
      </c>
      <c r="G48">
        <v>1</v>
      </c>
    </row>
    <row r="49" spans="1:7" ht="29" x14ac:dyDescent="0.35">
      <c r="A49" s="51" t="s">
        <v>105</v>
      </c>
      <c r="B49" s="51" t="s">
        <v>257</v>
      </c>
      <c r="D49" s="52" t="s">
        <v>136</v>
      </c>
      <c r="E49" s="53" t="s">
        <v>137</v>
      </c>
      <c r="F49" t="str">
        <f>CONCATENATE(DomFonct[[#This Row],[DF]]," - ",DomFonct[[#This Row],[Désignation]])</f>
        <v>D114 - Immobilier</v>
      </c>
      <c r="G49">
        <v>1</v>
      </c>
    </row>
    <row r="50" spans="1:7" x14ac:dyDescent="0.35">
      <c r="A50" s="51" t="s">
        <v>106</v>
      </c>
      <c r="B50" s="51" t="s">
        <v>258</v>
      </c>
      <c r="D50" s="52" t="s">
        <v>138</v>
      </c>
      <c r="E50" s="53" t="s">
        <v>139</v>
      </c>
      <c r="F50" t="str">
        <f>CONCATENATE(DomFonct[[#This Row],[DF]]," - ",DomFonct[[#This Row],[Désignation]])</f>
        <v>D115 - Pilotage et support</v>
      </c>
      <c r="G50">
        <v>1</v>
      </c>
    </row>
    <row r="51" spans="1:7" x14ac:dyDescent="0.35">
      <c r="A51" s="51" t="s">
        <v>107</v>
      </c>
      <c r="B51" s="51" t="s">
        <v>259</v>
      </c>
      <c r="D51" s="54" t="s">
        <v>140</v>
      </c>
      <c r="E51" s="55" t="s">
        <v>141</v>
      </c>
      <c r="F51" t="str">
        <f>CONCATENATE(DomFonct[[#This Row],[DF]]," - ",DomFonct[[#This Row],[Désignation]])</f>
        <v>DZ - Dépenses non décaissables</v>
      </c>
      <c r="G51">
        <v>1</v>
      </c>
    </row>
    <row r="52" spans="1:7" x14ac:dyDescent="0.35">
      <c r="A52" s="51" t="s">
        <v>108</v>
      </c>
      <c r="B52" s="51" t="s">
        <v>239</v>
      </c>
      <c r="D52" s="54" t="s">
        <v>142</v>
      </c>
      <c r="E52" s="55" t="s">
        <v>143</v>
      </c>
      <c r="F52" t="str">
        <f>CONCATENATE(DomFonct[[#This Row],[DF]]," - ",DomFonct[[#This Row],[Désignation]])</f>
        <v>NA - Non Applicable (ligne de recette)</v>
      </c>
      <c r="G52">
        <v>1</v>
      </c>
    </row>
    <row r="53" spans="1:7" ht="29" x14ac:dyDescent="0.35">
      <c r="A53" s="51" t="s">
        <v>146</v>
      </c>
      <c r="B53" s="51" t="s">
        <v>260</v>
      </c>
    </row>
    <row r="56" spans="1:7" x14ac:dyDescent="0.35">
      <c r="A56" s="1" t="s">
        <v>147</v>
      </c>
      <c r="B56" s="1" t="s">
        <v>245</v>
      </c>
    </row>
    <row r="57" spans="1:7" x14ac:dyDescent="0.35">
      <c r="A57" s="1" t="s">
        <v>222</v>
      </c>
      <c r="B57" s="1" t="s">
        <v>242</v>
      </c>
    </row>
    <row r="58" spans="1:7" x14ac:dyDescent="0.35">
      <c r="A58" s="1" t="s">
        <v>148</v>
      </c>
      <c r="B58" s="1" t="s">
        <v>244</v>
      </c>
    </row>
    <row r="59" spans="1:7" x14ac:dyDescent="0.35">
      <c r="A59" s="1" t="s">
        <v>219</v>
      </c>
      <c r="B59" s="1" t="s">
        <v>243</v>
      </c>
    </row>
    <row r="60" spans="1:7" x14ac:dyDescent="0.35">
      <c r="A60" s="1" t="s">
        <v>149</v>
      </c>
      <c r="B60" s="1" t="s">
        <v>246</v>
      </c>
    </row>
    <row r="61" spans="1:7" x14ac:dyDescent="0.35">
      <c r="A61" s="1" t="s">
        <v>150</v>
      </c>
      <c r="B61" s="1" t="s">
        <v>247</v>
      </c>
    </row>
    <row r="62" spans="1:7" x14ac:dyDescent="0.35">
      <c r="A62" s="1" t="s">
        <v>151</v>
      </c>
      <c r="B62" s="1" t="s">
        <v>248</v>
      </c>
    </row>
    <row r="63" spans="1:7" ht="29" x14ac:dyDescent="0.35">
      <c r="A63" s="1" t="s">
        <v>152</v>
      </c>
      <c r="B63" s="1" t="s">
        <v>249</v>
      </c>
    </row>
  </sheetData>
  <pageMargins left="0.7" right="0.7" top="0.75" bottom="0.75" header="0.3" footer="0.3"/>
  <tableParts count="10">
    <tablePart r:id="rId1"/>
    <tablePart r:id="rId2"/>
    <tablePart r:id="rId3"/>
    <tablePart r:id="rId4"/>
    <tablePart r:id="rId5"/>
    <tablePart r:id="rId6"/>
    <tablePart r:id="rId7"/>
    <tablePart r:id="rId8"/>
    <tablePart r:id="rId9"/>
    <tablePart r:id="rId10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98335ED-AE29-44CF-AD96-E340A2EA6DE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1</vt:i4>
      </vt:variant>
    </vt:vector>
  </HeadingPairs>
  <TitlesOfParts>
    <vt:vector size="7" baseType="lpstr">
      <vt:lpstr>FICHE SIGNALETIQUE</vt:lpstr>
      <vt:lpstr>BUDGET AMIDEX</vt:lpstr>
      <vt:lpstr>SYNTHESE</vt:lpstr>
      <vt:lpstr>Feuil1</vt:lpstr>
      <vt:lpstr>MASSE SALARIALE_V1</vt:lpstr>
      <vt:lpstr>Listes</vt:lpstr>
      <vt:lpstr>Staff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Randy</dc:creator>
  <cp:lastModifiedBy>FARGETTAS Jean-baptiste</cp:lastModifiedBy>
  <cp:lastPrinted>2026-05-19T10:00:42Z</cp:lastPrinted>
  <dcterms:created xsi:type="dcterms:W3CDTF">2024-08-27T11:48:59Z</dcterms:created>
  <dcterms:modified xsi:type="dcterms:W3CDTF">2026-10-06T13:44:32Z</dcterms:modified>
</cp:coreProperties>
</file>