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eb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9"/>
  <workbookPr updateLinks="never"/>
  <mc:AlternateContent xmlns:mc="http://schemas.openxmlformats.org/markup-compatibility/2006">
    <mc:Choice Requires="x15">
      <x15ac:absPath xmlns:x15ac="http://schemas.microsoft.com/office/spreadsheetml/2010/11/ac" url="C:\Users\colombie.h\Nextcloud\AMU_portable\Bureau\"/>
    </mc:Choice>
  </mc:AlternateContent>
  <xr:revisionPtr revIDLastSave="0" documentId="13_ncr:1_{ECE9F243-5C41-4EC8-9E27-D870C53020C1}" xr6:coauthVersionLast="36" xr6:coauthVersionMax="45" xr10:uidLastSave="{00000000-0000-0000-0000-000000000000}"/>
  <bookViews>
    <workbookView xWindow="165" yWindow="465" windowWidth="43995" windowHeight="26715" tabRatio="880" activeTab="3" xr2:uid="{00000000-000D-0000-FFFF-FFFF00000000}"/>
  </bookViews>
  <sheets>
    <sheet name="01 - Guide for completion" sheetId="22" r:id="rId1"/>
    <sheet name="02 - Expense category" sheetId="23" r:id="rId2"/>
    <sheet name="03-Budget global" sheetId="17" r:id="rId3"/>
    <sheet name="04-Budget géré par AMIDEX" sheetId="21" r:id="rId4"/>
    <sheet name="Tables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CENTRESFINANCIERS">[1]LABO!$C:$K</definedName>
    <definedName name="DFP">'[1]DF P1 P3'!$A$1:$B$139</definedName>
    <definedName name="DFPP">'[1]DF P1 P3'!$D$1:$E$149</definedName>
    <definedName name="DIR">[1]Feuil4!$A$1:$B$122</definedName>
    <definedName name="directeur">'[2]FICHE RENSEIGNEMENTS '!$F$7</definedName>
    <definedName name="Domaine_scientifique">'[3]F2-Labels'!$B$10:$B$12</definedName>
    <definedName name="DRVCampus">'[1]DRV Campus'!$A$1:$B$278</definedName>
    <definedName name="DS">[1]DS!$A$1:$B$149</definedName>
    <definedName name="DSP">'[1]DS P3'!$A$1:$B$25</definedName>
    <definedName name="fin">'[4]Fiche d''identité'!$D$5</definedName>
    <definedName name="financement" localSheetId="0">[5]!Naturefin[Nature de financement]</definedName>
    <definedName name="financement" localSheetId="2">#REF!</definedName>
    <definedName name="financement" localSheetId="3">#REF!</definedName>
    <definedName name="financement">#REF!</definedName>
    <definedName name="Financeurs">'[1]FINANCEURS &amp; FONDS &amp; CPTE BUDGE'!$A$1:$F$92</definedName>
    <definedName name="FONCT" localSheetId="0">[5]!Catégorie_FONCT[Catégorie de dépenses en fonctionnement]</definedName>
    <definedName name="FONCT" localSheetId="2">#REF!</definedName>
    <definedName name="FONCT" localSheetId="3">#REF!</definedName>
    <definedName name="FONCT">Catégorie_FONCT2[Operations cost category]</definedName>
    <definedName name="FONCTIONNEMENT">Catégorie_FONCT2[Operations cost category]</definedName>
    <definedName name="FONDS">'[1]FINANCEURS &amp; FONDS &amp; CPTE BUDGE'!$A$1:$J$92</definedName>
    <definedName name="GEST">[6]GEST!$A$1:$B$65536</definedName>
    <definedName name="gestion" localSheetId="0">[5]!GestionBudget[Ouverture des crédits]</definedName>
    <definedName name="gestion" localSheetId="2">#REF!</definedName>
    <definedName name="gestion" localSheetId="3">#REF!</definedName>
    <definedName name="gestion">#REF!</definedName>
    <definedName name="In_cash">'03-Budget global'!$D$8</definedName>
    <definedName name="INVEST" localSheetId="0">[5]!Catégorie_INVEST[Catégorie de dépenses en investissement]</definedName>
    <definedName name="INVEST" localSheetId="2">#REF!</definedName>
    <definedName name="INVEST" localSheetId="3">#REF!</definedName>
    <definedName name="INVEST">#REF!</definedName>
    <definedName name="INVESTISSEMENT">Catégorie_INVEST3[Investments cost category]</definedName>
    <definedName name="MS" localSheetId="0">[5]!Catégorie_MS[Catégorie de dépenses en masse salariale]</definedName>
    <definedName name="MS" localSheetId="2">#REF!</definedName>
    <definedName name="MS" localSheetId="3">#REF!</definedName>
    <definedName name="MS">#REF!</definedName>
    <definedName name="Natur">'01 - Guide for completion'!#REF!</definedName>
    <definedName name="nature" localSheetId="0">[5]!Naturefin[Nature de financement]</definedName>
    <definedName name="nature" localSheetId="2">#REF!</definedName>
    <definedName name="Nature" localSheetId="3">#REF!</definedName>
    <definedName name="Nature">#REF!</definedName>
    <definedName name="PERSONNEL">Catégorie_MS4[Payroll costs category]</definedName>
    <definedName name="projet">'[2]FICHE RENSEIGNEMENTS '!$J$5</definedName>
    <definedName name="PTROIS">'[7]correspondance SIFAC 2011-2012'!$E$4:$H$338</definedName>
    <definedName name="REPORT">'[8]Budget 2013'!$B$1:$H$600</definedName>
    <definedName name="rs">'[2]FICHE RENSEIGNEMENTS '!$B$7</definedName>
    <definedName name="Sigle_sous_domaine">'[3]F3-Domaines scientifiques'!$E$11:$E$44</definedName>
    <definedName name="statut" localSheetId="0">[5]!StatutRecette[Statut recette]</definedName>
    <definedName name="statut" localSheetId="2">#REF!</definedName>
    <definedName name="Statut" localSheetId="3">#REF!</definedName>
    <definedName name="Statut">#REF!</definedName>
    <definedName name="SUBV">[6]SUBV!$A$1:$B$65536</definedName>
    <definedName name="Type_d_unité_demandé">'[3]F2-Labels'!$B$25:$B$31</definedName>
    <definedName name="UB">[1]UB!$A$1:$D$30</definedName>
    <definedName name="UFRP">[1]UFR!$A$1:$B$121</definedName>
    <definedName name="_xlnm.Print_Area" localSheetId="0">'01 - Guide for completion'!$B$3:$U$112</definedName>
    <definedName name="_xlnm.Print_Area" localSheetId="1">'02 - Expense category'!$A$1:$H$98</definedName>
    <definedName name="_xlnm.Print_Area" localSheetId="2">'03-Budget global'!$A$1:$O$22</definedName>
    <definedName name="_xlnm.Print_Area" localSheetId="3">'04-Budget géré par AMIDEX'!$B$1:$H$71</definedName>
    <definedName name="ZTYPE">[9]Type!$A$1:$B$10</definedName>
  </definedNames>
  <calcPr calcId="191029"/>
  <extLst>
    <ext xmlns:x14="http://schemas.microsoft.com/office/spreadsheetml/2009/9/main" uri="{79F54976-1DA5-4618-B147-4CDE4B953A38}">
      <x14:workbookPr defaultImageDpi="32767" discardImageEditData="1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8" i="21" l="1"/>
  <c r="G29" i="21"/>
  <c r="G30" i="21"/>
  <c r="G31" i="21"/>
  <c r="G32" i="21"/>
  <c r="G33" i="21"/>
  <c r="G34" i="21"/>
  <c r="S52" i="21" l="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51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28" i="21"/>
  <c r="E8" i="17"/>
  <c r="M71" i="21" l="1"/>
  <c r="N71" i="21"/>
  <c r="N24" i="21" s="1"/>
  <c r="O71" i="21"/>
  <c r="O24" i="21" s="1"/>
  <c r="P71" i="21"/>
  <c r="P24" i="21" s="1"/>
  <c r="Q71" i="21"/>
  <c r="Q24" i="21" s="1"/>
  <c r="R71" i="21"/>
  <c r="R24" i="21" s="1"/>
  <c r="J48" i="21"/>
  <c r="K48" i="21"/>
  <c r="L48" i="21"/>
  <c r="M48" i="21"/>
  <c r="N48" i="21"/>
  <c r="N23" i="21" s="1"/>
  <c r="O48" i="21"/>
  <c r="O23" i="21" s="1"/>
  <c r="P48" i="21"/>
  <c r="P23" i="21" s="1"/>
  <c r="Q48" i="21"/>
  <c r="Q23" i="21" s="1"/>
  <c r="R48" i="21"/>
  <c r="R23" i="21" s="1"/>
  <c r="I71" i="21" l="1"/>
  <c r="I24" i="21" s="1"/>
  <c r="J71" i="21"/>
  <c r="J24" i="21" s="1"/>
  <c r="K71" i="21"/>
  <c r="K24" i="21" s="1"/>
  <c r="L71" i="21"/>
  <c r="L24" i="21" s="1"/>
  <c r="M24" i="21"/>
  <c r="I48" i="21"/>
  <c r="I23" i="21" s="1"/>
  <c r="J23" i="21"/>
  <c r="K23" i="21"/>
  <c r="L23" i="21"/>
  <c r="M23" i="21"/>
  <c r="F71" i="21"/>
  <c r="F24" i="21" s="1"/>
  <c r="L9" i="17" s="1"/>
  <c r="E71" i="21"/>
  <c r="E24" i="21" s="1"/>
  <c r="K9" i="17" s="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F48" i="21"/>
  <c r="E48" i="21"/>
  <c r="E23" i="21" s="1"/>
  <c r="K8" i="17" s="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D15" i="21"/>
  <c r="F23" i="21" l="1"/>
  <c r="L8" i="17" s="1"/>
  <c r="S24" i="21"/>
  <c r="S71" i="21"/>
  <c r="S48" i="21"/>
  <c r="S23" i="21"/>
  <c r="L25" i="21"/>
  <c r="M25" i="21"/>
  <c r="K25" i="21"/>
  <c r="J25" i="21"/>
  <c r="I25" i="21"/>
  <c r="G48" i="21"/>
  <c r="G71" i="21"/>
  <c r="G24" i="21"/>
  <c r="E25" i="21"/>
  <c r="F13" i="21" s="1"/>
  <c r="F25" i="21" l="1"/>
  <c r="F14" i="21" s="1"/>
  <c r="G23" i="21"/>
  <c r="G25" i="21" s="1"/>
  <c r="F15" i="21" s="1"/>
  <c r="S25" i="21"/>
  <c r="H23" i="21" l="1"/>
  <c r="H25" i="21"/>
  <c r="H24" i="21"/>
  <c r="K10" i="17" l="1"/>
  <c r="H14" i="17" l="1"/>
  <c r="H15" i="17"/>
  <c r="H16" i="17"/>
  <c r="H17" i="17"/>
  <c r="H18" i="17"/>
  <c r="H19" i="17"/>
  <c r="H9" i="17"/>
  <c r="H10" i="17"/>
  <c r="H11" i="17"/>
  <c r="H12" i="17"/>
  <c r="H13" i="17"/>
  <c r="H20" i="17"/>
  <c r="F21" i="17"/>
  <c r="G21" i="17"/>
  <c r="M8" i="17" s="1"/>
  <c r="E21" i="17"/>
  <c r="L10" i="17"/>
  <c r="N9" i="17"/>
  <c r="H8" i="17"/>
  <c r="M10" i="17" l="1"/>
  <c r="N8" i="17"/>
  <c r="N10" i="17" s="1"/>
  <c r="H21" i="17"/>
  <c r="J12" i="17" l="1"/>
</calcChain>
</file>

<file path=xl/sharedStrings.xml><?xml version="1.0" encoding="utf-8"?>
<sst xmlns="http://schemas.openxmlformats.org/spreadsheetml/2006/main" count="335" uniqueCount="232">
  <si>
    <t>Total</t>
  </si>
  <si>
    <t>Masse</t>
  </si>
  <si>
    <t>INVEST</t>
  </si>
  <si>
    <t>https://procedures.univ-amu.fr/amidex</t>
  </si>
  <si>
    <t>En numéraire</t>
  </si>
  <si>
    <t>Répense en attente</t>
  </si>
  <si>
    <t>AMIDEX</t>
  </si>
  <si>
    <t xml:space="preserve"> 2 021 </t>
  </si>
  <si>
    <t xml:space="preserve"> 2 022 </t>
  </si>
  <si>
    <t xml:space="preserve"> 2 023 </t>
  </si>
  <si>
    <t xml:space="preserve"> 2 024 </t>
  </si>
  <si>
    <t xml:space="preserve"> 2 025 </t>
  </si>
  <si>
    <t xml:space="preserve"> 2 026 </t>
  </si>
  <si>
    <t xml:space="preserve"> 2 027 </t>
  </si>
  <si>
    <t xml:space="preserve"> 2 028 </t>
  </si>
  <si>
    <t xml:space="preserve"> 2 029 </t>
  </si>
  <si>
    <t xml:space="preserve"> 2 030 </t>
  </si>
  <si>
    <t>Total recettes</t>
  </si>
  <si>
    <t>Sample overall budget</t>
  </si>
  <si>
    <t>Sample provisional budget managed by AMIDEX</t>
  </si>
  <si>
    <t>You will find the financial regulations for the Idex as well as the financial and human resources reference documents.</t>
  </si>
  <si>
    <t xml:space="preserve">we suggest that you consult the resource documents  available on the AMU website through the following link: </t>
  </si>
  <si>
    <t xml:space="preserve">To help you to understand all of the A*Midex procedures, </t>
  </si>
  <si>
    <r>
      <t>NB</t>
    </r>
    <r>
      <rPr>
        <sz val="11"/>
        <rFont val="Calibri"/>
        <family val="2"/>
        <scheme val="minor"/>
      </rPr>
      <t>: student internships are not counted as payroll costs, they should be planned for in the operations section</t>
    </r>
  </si>
  <si>
    <r>
      <rPr>
        <sz val="11"/>
        <color theme="1"/>
        <rFont val="Calibri"/>
        <family val="2"/>
        <scheme val="minor"/>
      </rPr>
      <t>beneficiaries, amount, use, scientific objective to which the expenditure can be linked, etc.</t>
    </r>
  </si>
  <si>
    <t xml:space="preserve">The “details on the nature of the expense” column is a required free-text field. It also allows you to provide details on the duration, </t>
  </si>
  <si>
    <t>and further explanation must be provided in the “details on the nature of the expense” column.</t>
  </si>
  <si>
    <t>The “Other costs” section of the table must only be used if it is impossible to choose an expense category</t>
  </si>
  <si>
    <t>The expense category column is presented in the form of a drop-down menu which will allow you to choose the category in which your expenditure fits.</t>
  </si>
  <si>
    <t>04-Budget managed by AMIDEX</t>
  </si>
  <si>
    <t xml:space="preserve">Sheet 4: </t>
  </si>
  <si>
    <r>
      <rPr>
        <b/>
        <sz val="16"/>
        <color theme="1"/>
        <rFont val="Calibri"/>
        <family val="2"/>
        <scheme val="minor"/>
      </rPr>
      <t>Budget managed by AMIDEX (Operation, Investment and Payroll):</t>
    </r>
  </si>
  <si>
    <t>NB: A*Midex funding is made available through a dedicated A*Midex budgetary line (éOTP created); no management fees apply here</t>
  </si>
  <si>
    <r>
      <rPr>
        <sz val="11"/>
        <rFont val="Calibri"/>
        <family val="2"/>
        <scheme val="minor"/>
      </rPr>
      <t>- In the orange column, indicate External Receipts/Provision managed outside AMIDEX lines</t>
    </r>
  </si>
  <si>
    <r>
      <rPr>
        <sz val="11"/>
        <rFont val="Calibri"/>
        <family val="2"/>
        <scheme val="minor"/>
      </rPr>
      <t>- In the blue column, indicate External Receipts/Provision managed on the AMIDEX line</t>
    </r>
  </si>
  <si>
    <r>
      <rPr>
        <b/>
        <sz val="11"/>
        <rFont val="Calibri"/>
        <family val="2"/>
        <scheme val="minor"/>
      </rPr>
      <t>Amount in €</t>
    </r>
    <r>
      <rPr>
        <sz val="11"/>
        <rFont val="Calibri"/>
        <family val="2"/>
        <scheme val="minor"/>
      </rPr>
      <t xml:space="preserve">: </t>
    </r>
  </si>
  <si>
    <t>Funding in cash: This refers to direct financial flux (managed by A*Midex or the research unit/learning and teaching department) to which management fees may apply</t>
  </si>
  <si>
    <r>
      <rPr>
        <i/>
        <sz val="10"/>
        <color theme="1"/>
        <rFont val="Calibri"/>
        <family val="2"/>
        <scheme val="minor"/>
      </rPr>
      <t xml:space="preserve">Funding in-kind: </t>
    </r>
    <r>
      <rPr>
        <i/>
        <sz val="10"/>
        <color theme="1"/>
        <rFont val="Calibri"/>
        <family val="2"/>
        <scheme val="minor"/>
      </rPr>
      <t>This refers to valorisation of other provisions: work time, use of rooms and/or equipment, etc.</t>
    </r>
  </si>
  <si>
    <r>
      <rPr>
        <b/>
        <sz val="11"/>
        <color theme="1"/>
        <rFont val="Calibri"/>
        <family val="2"/>
        <scheme val="minor"/>
      </rPr>
      <t>Nature of the funding</t>
    </r>
    <r>
      <rPr>
        <sz val="11"/>
        <color theme="1"/>
        <rFont val="Calibri"/>
        <family val="2"/>
        <scheme val="minor"/>
      </rPr>
      <t>: select from the drop-down menu (In-kind, In cash)</t>
    </r>
  </si>
  <si>
    <r>
      <rPr>
        <b/>
        <sz val="11"/>
        <color theme="1"/>
        <rFont val="Calibri"/>
        <family val="2"/>
        <scheme val="minor"/>
      </rPr>
      <t>Receipt/provision status</t>
    </r>
    <r>
      <rPr>
        <sz val="11"/>
        <color theme="1"/>
        <rFont val="Calibri"/>
        <family val="2"/>
        <scheme val="minor"/>
      </rPr>
      <t>: select from the drop-down menu (Receipt/provision awarded, Awaiting decision, Request to be made)</t>
    </r>
  </si>
  <si>
    <r>
      <rPr>
        <b/>
        <sz val="11"/>
        <color theme="1"/>
        <rFont val="Calibri"/>
        <family val="2"/>
        <scheme val="minor"/>
      </rPr>
      <t>Funder name</t>
    </r>
  </si>
  <si>
    <r>
      <rPr>
        <sz val="11"/>
        <color theme="1"/>
        <rFont val="Calibri"/>
        <family val="2"/>
        <scheme val="minor"/>
      </rPr>
      <t>For all other funders, fill out:</t>
    </r>
  </si>
  <si>
    <r>
      <rPr>
        <sz val="11"/>
        <rFont val="Calibri"/>
        <family val="2"/>
        <scheme val="minor"/>
      </rPr>
      <t xml:space="preserve">The amount corresponding to the assistance attributed by A*Midex is already pre-filled from the “budget managed by AMIDEX” table </t>
    </r>
  </si>
  <si>
    <r>
      <rPr>
        <b/>
        <u/>
        <sz val="11"/>
        <color theme="1"/>
        <rFont val="Calibri"/>
        <family val="2"/>
        <scheme val="minor"/>
      </rPr>
      <t>Expected receipts and funding:</t>
    </r>
  </si>
  <si>
    <t>The table is populated automatically from the "Budget managed by AMIDEX" table and the table listing expected receipts and funding</t>
  </si>
  <si>
    <t xml:space="preserve">Planned expenses: </t>
  </si>
  <si>
    <t>The overall budget for the project (costs and receipts) must be balanced</t>
  </si>
  <si>
    <t>The overall budget includes funding requested from A*Midex (at least) and any other funding requested or obtained from other sources, as well as personal resources, funding in-kind, etc.</t>
  </si>
  <si>
    <t>03-Overall budget</t>
  </si>
  <si>
    <t xml:space="preserve">Sheet 3: </t>
  </si>
  <si>
    <r>
      <rPr>
        <b/>
        <sz val="16"/>
        <color theme="1"/>
        <rFont val="Calibri"/>
        <family val="2"/>
        <scheme val="minor"/>
      </rPr>
      <t>Overall budget</t>
    </r>
  </si>
  <si>
    <r>
      <rPr>
        <sz val="11"/>
        <color theme="1"/>
        <rFont val="Calibri"/>
        <family val="2"/>
        <scheme val="minor"/>
      </rPr>
      <t xml:space="preserve">This financial appendix includes two tabs </t>
    </r>
    <r>
      <rPr>
        <b/>
        <sz val="11"/>
        <color theme="1"/>
        <rFont val="Calibri"/>
        <family val="2"/>
        <scheme val="minor"/>
      </rPr>
      <t>that you must fill out</t>
    </r>
    <r>
      <rPr>
        <sz val="11"/>
        <color theme="1"/>
        <rFont val="Calibri"/>
        <family val="2"/>
        <scheme val="minor"/>
      </rPr>
      <t xml:space="preserve">: </t>
    </r>
  </si>
  <si>
    <r>
      <rPr>
        <sz val="11"/>
        <color theme="1"/>
        <rFont val="Calibri"/>
        <family val="2"/>
        <scheme val="minor"/>
      </rPr>
      <t>(some categories which may raise questions)</t>
    </r>
  </si>
  <si>
    <t xml:space="preserve">02 - Cost category </t>
  </si>
  <si>
    <t xml:space="preserve">Sheet 2: </t>
  </si>
  <si>
    <t>01 - Guide for completion</t>
  </si>
  <si>
    <t xml:space="preserve">Sheet 1: </t>
  </si>
  <si>
    <r>
      <rPr>
        <sz val="11"/>
        <color theme="1"/>
        <rFont val="Calibri"/>
        <family val="2"/>
        <scheme val="minor"/>
      </rPr>
      <t>You will find two tabs to help you to complete the tables:</t>
    </r>
  </si>
  <si>
    <r>
      <rPr>
        <b/>
        <sz val="36"/>
        <color theme="1"/>
        <rFont val="Calibri"/>
        <family val="2"/>
        <scheme val="minor"/>
      </rPr>
      <t>Guide for completion</t>
    </r>
  </si>
  <si>
    <r>
      <rPr>
        <sz val="9"/>
        <color theme="1"/>
        <rFont val="Calibri"/>
        <family val="2"/>
        <scheme val="minor"/>
      </rPr>
      <t>V1-28/05/2021</t>
    </r>
  </si>
  <si>
    <r>
      <rPr>
        <sz val="9"/>
        <color theme="1"/>
        <rFont val="Calibri"/>
        <family val="2"/>
        <scheme val="minor"/>
      </rPr>
      <t>FO-AMIDEX-20-Application budget</t>
    </r>
  </si>
  <si>
    <r>
      <rPr>
        <sz val="11"/>
        <color theme="1"/>
        <rFont val="Calibri"/>
        <family val="2"/>
        <scheme val="minor"/>
      </rPr>
      <t>….</t>
    </r>
  </si>
  <si>
    <r>
      <rPr>
        <sz val="11"/>
        <color theme="1"/>
        <rFont val="Calibri"/>
        <family val="2"/>
        <scheme val="minor"/>
      </rPr>
      <t>Creation of disabled access</t>
    </r>
  </si>
  <si>
    <r>
      <rPr>
        <sz val="11"/>
        <color theme="1"/>
        <rFont val="Calibri"/>
        <family val="2"/>
        <scheme val="minor"/>
      </rPr>
      <t>Website maintenance and management</t>
    </r>
  </si>
  <si>
    <r>
      <rPr>
        <sz val="11"/>
        <color theme="1"/>
        <rFont val="Calibri"/>
        <family val="2"/>
        <scheme val="minor"/>
      </rPr>
      <t>CATT-Acoustic software</t>
    </r>
  </si>
  <si>
    <r>
      <rPr>
        <sz val="11"/>
        <color theme="1"/>
        <rFont val="Calibri"/>
        <family val="2"/>
        <scheme val="minor"/>
      </rPr>
      <t>Room layout adaptation</t>
    </r>
  </si>
  <si>
    <t>Support and maintenance for website</t>
  </si>
  <si>
    <r>
      <rPr>
        <sz val="11"/>
        <color theme="1"/>
        <rFont val="Calibri"/>
        <family val="2"/>
        <scheme val="minor"/>
      </rPr>
      <t>3D EXPERIENCE CLOUD SOFTWARE (100 USERS)</t>
    </r>
  </si>
  <si>
    <r>
      <rPr>
        <sz val="11"/>
        <color theme="1"/>
        <rFont val="Calibri"/>
        <family val="2"/>
        <scheme val="minor"/>
      </rPr>
      <t>Partition Hall Ventilation</t>
    </r>
  </si>
  <si>
    <t>Internet domain management and website hosting</t>
  </si>
  <si>
    <r>
      <rPr>
        <i/>
        <u/>
        <sz val="11"/>
        <color theme="1"/>
        <rFont val="Calibri"/>
        <family val="2"/>
        <scheme val="minor"/>
      </rPr>
      <t>Examples:</t>
    </r>
  </si>
  <si>
    <r>
      <rPr>
        <b/>
        <sz val="16"/>
        <color theme="5" tint="-0.249977111117893"/>
        <rFont val="Calibri"/>
        <family val="2"/>
        <scheme val="minor"/>
      </rPr>
      <t>Software</t>
    </r>
    <r>
      <rPr>
        <sz val="16"/>
        <color theme="5" tint="-0.249977111117893"/>
        <rFont val="Calibri"/>
        <family val="2"/>
        <scheme val="minor"/>
      </rPr>
      <t xml:space="preserve">
</t>
    </r>
    <r>
      <rPr>
        <b/>
        <i/>
        <sz val="11"/>
        <color theme="5" tint="-0.249977111117893"/>
        <rFont val="Calibri"/>
        <family val="2"/>
        <scheme val="minor"/>
      </rPr>
      <t>Unit price greater than €800 before tax</t>
    </r>
  </si>
  <si>
    <t>Construction and building works</t>
  </si>
  <si>
    <r>
      <rPr>
        <b/>
        <sz val="16"/>
        <color theme="5" tint="-0.249977111117893"/>
        <rFont val="Calibri"/>
        <family val="2"/>
        <scheme val="minor"/>
      </rPr>
      <t>Computing services</t>
    </r>
  </si>
  <si>
    <r>
      <rPr>
        <sz val="11"/>
        <color theme="1"/>
        <rFont val="Calibri"/>
        <family val="2"/>
        <scheme val="minor"/>
      </rPr>
      <t>…..</t>
    </r>
  </si>
  <si>
    <r>
      <rPr>
        <sz val="11"/>
        <color theme="1"/>
        <rFont val="Calibri"/>
        <family val="2"/>
        <scheme val="minor"/>
      </rPr>
      <t>Projection screen</t>
    </r>
  </si>
  <si>
    <r>
      <rPr>
        <sz val="11"/>
        <color theme="1"/>
        <rFont val="Calibri"/>
        <family val="2"/>
        <scheme val="minor"/>
      </rPr>
      <t>.....</t>
    </r>
  </si>
  <si>
    <r>
      <rPr>
        <sz val="11"/>
        <color theme="1"/>
        <rFont val="Calibri"/>
        <family val="2"/>
        <scheme val="minor"/>
      </rPr>
      <t>Video projectors</t>
    </r>
  </si>
  <si>
    <r>
      <rPr>
        <sz val="11"/>
        <color theme="1"/>
        <rFont val="Calibri"/>
        <family val="2"/>
        <scheme val="minor"/>
      </rPr>
      <t>Incubator</t>
    </r>
  </si>
  <si>
    <r>
      <rPr>
        <sz val="11"/>
        <color theme="1"/>
        <rFont val="Calibri"/>
        <family val="2"/>
        <scheme val="minor"/>
      </rPr>
      <t>Microphones</t>
    </r>
  </si>
  <si>
    <r>
      <rPr>
        <sz val="11"/>
        <color theme="1"/>
        <rFont val="Calibri"/>
        <family val="2"/>
        <scheme val="minor"/>
      </rPr>
      <t>Microscope</t>
    </r>
  </si>
  <si>
    <r>
      <rPr>
        <sz val="11"/>
        <color theme="1"/>
        <rFont val="Calibri"/>
        <family val="2"/>
        <scheme val="minor"/>
      </rPr>
      <t>……</t>
    </r>
  </si>
  <si>
    <t>Amplifier</t>
  </si>
  <si>
    <r>
      <rPr>
        <sz val="11"/>
        <color theme="1"/>
        <rFont val="Calibri"/>
        <family val="2"/>
        <scheme val="minor"/>
      </rPr>
      <t>Suction pump</t>
    </r>
  </si>
  <si>
    <r>
      <rPr>
        <sz val="11"/>
        <color theme="1"/>
        <rFont val="Calibri"/>
        <family val="2"/>
        <scheme val="minor"/>
      </rPr>
      <t>Routers</t>
    </r>
  </si>
  <si>
    <r>
      <rPr>
        <sz val="11"/>
        <color theme="1"/>
        <rFont val="Calibri"/>
        <family val="2"/>
        <scheme val="minor"/>
      </rPr>
      <t>Camera</t>
    </r>
  </si>
  <si>
    <r>
      <rPr>
        <sz val="11"/>
        <color theme="1"/>
        <rFont val="Calibri"/>
        <family val="2"/>
        <scheme val="minor"/>
      </rPr>
      <t>MRI</t>
    </r>
  </si>
  <si>
    <r>
      <rPr>
        <sz val="11"/>
        <color theme="1"/>
        <rFont val="Calibri"/>
        <family val="2"/>
        <scheme val="minor"/>
      </rPr>
      <t xml:space="preserve">Computers </t>
    </r>
    <r>
      <rPr>
        <sz val="11"/>
        <color rgb="FFFF0000"/>
        <rFont val="Calibri"/>
        <family val="2"/>
        <scheme val="minor"/>
      </rPr>
      <t>(unit price greater than or equal to €400 before tax)</t>
    </r>
  </si>
  <si>
    <r>
      <t>Audiovisual materials</t>
    </r>
    <r>
      <rPr>
        <sz val="16"/>
        <color theme="5" tint="-0.249977111117893"/>
        <rFont val="Calibri"/>
        <family val="2"/>
        <scheme val="minor"/>
      </rPr>
      <t xml:space="preserve">
</t>
    </r>
    <r>
      <rPr>
        <b/>
        <i/>
        <sz val="11"/>
        <color theme="5" tint="-0.249977111117893"/>
        <rFont val="Calibri"/>
        <family val="2"/>
        <scheme val="minor"/>
      </rPr>
      <t>Unit price greater than €800 before tax</t>
    </r>
  </si>
  <si>
    <r>
      <rPr>
        <b/>
        <sz val="16"/>
        <color theme="5" tint="-0.249977111117893"/>
        <rFont val="Calibri"/>
        <family val="2"/>
        <scheme val="minor"/>
      </rPr>
      <t>Teaching and research materials</t>
    </r>
    <r>
      <rPr>
        <sz val="16"/>
        <color theme="5" tint="-0.249977111117893"/>
        <rFont val="Calibri"/>
        <family val="2"/>
        <scheme val="minor"/>
      </rPr>
      <t xml:space="preserve">
</t>
    </r>
    <r>
      <rPr>
        <b/>
        <i/>
        <sz val="11"/>
        <color theme="5" tint="-0.249977111117893"/>
        <rFont val="Calibri"/>
        <family val="2"/>
        <scheme val="minor"/>
      </rPr>
      <t>Unit price greater than €800 before tax</t>
    </r>
  </si>
  <si>
    <r>
      <t>Computing materials</t>
    </r>
    <r>
      <rPr>
        <sz val="16"/>
        <color theme="5" tint="-0.249977111117893"/>
        <rFont val="Calibri"/>
        <family val="2"/>
        <scheme val="minor"/>
      </rPr>
      <t xml:space="preserve">
</t>
    </r>
    <r>
      <rPr>
        <b/>
        <i/>
        <sz val="11"/>
        <color theme="5" tint="-0.249977111117893"/>
        <rFont val="Calibri"/>
        <family val="2"/>
        <scheme val="minor"/>
      </rPr>
      <t>Unit price greater than €400 before tax</t>
    </r>
  </si>
  <si>
    <r>
      <rPr>
        <b/>
        <sz val="48"/>
        <color theme="5" tint="-0.249977111117893"/>
        <rFont val="Calibri"/>
        <family val="2"/>
        <scheme val="minor"/>
      </rPr>
      <t>INVESTMENT</t>
    </r>
  </si>
  <si>
    <r>
      <rPr>
        <sz val="11"/>
        <color theme="1"/>
        <rFont val="Calibri"/>
        <family val="2"/>
        <scheme val="minor"/>
      </rPr>
      <t>Spectrometry analyses</t>
    </r>
  </si>
  <si>
    <r>
      <rPr>
        <sz val="11"/>
        <color theme="1"/>
        <rFont val="Calibri"/>
        <family val="2"/>
        <scheme val="minor"/>
      </rPr>
      <t>AMS dating analyses</t>
    </r>
  </si>
  <si>
    <r>
      <rPr>
        <sz val="11"/>
        <color theme="1"/>
        <rFont val="Calibri"/>
        <family val="2"/>
        <scheme val="minor"/>
      </rPr>
      <t>Container transport</t>
    </r>
  </si>
  <si>
    <r>
      <rPr>
        <sz val="11"/>
        <color theme="1"/>
        <rFont val="Calibri"/>
        <family val="2"/>
        <scheme val="minor"/>
      </rPr>
      <t>Proteomics analyses</t>
    </r>
  </si>
  <si>
    <r>
      <rPr>
        <sz val="11"/>
        <color theme="1"/>
        <rFont val="Calibri"/>
        <family val="2"/>
        <scheme val="minor"/>
      </rPr>
      <t>Bus rental to transport 20 people</t>
    </r>
  </si>
  <si>
    <r>
      <rPr>
        <sz val="11"/>
        <color theme="1"/>
        <rFont val="Calibri"/>
        <family val="2"/>
        <scheme val="minor"/>
      </rPr>
      <t>Functional brain MRI sessions 20 hours</t>
    </r>
  </si>
  <si>
    <r>
      <rPr>
        <sz val="11"/>
        <color theme="1"/>
        <rFont val="Calibri"/>
        <family val="2"/>
        <scheme val="minor"/>
      </rPr>
      <t>Graphic design</t>
    </r>
  </si>
  <si>
    <r>
      <rPr>
        <sz val="11"/>
        <color theme="1"/>
        <rFont val="Calibri"/>
        <family val="2"/>
        <scheme val="minor"/>
      </rPr>
      <t>Costs for transport of a photocopier from Marseille to Aix</t>
    </r>
  </si>
  <si>
    <r>
      <rPr>
        <sz val="11"/>
        <color theme="1"/>
        <rFont val="Calibri"/>
        <family val="2"/>
        <scheme val="minor"/>
      </rPr>
      <t>Food costs and rental of rooms</t>
    </r>
  </si>
  <si>
    <r>
      <rPr>
        <sz val="11"/>
        <color theme="1"/>
        <rFont val="Calibri"/>
        <family val="2"/>
        <scheme val="minor"/>
      </rPr>
      <t>Analysis performed by laboratories</t>
    </r>
  </si>
  <si>
    <r>
      <rPr>
        <sz val="11"/>
        <color theme="1"/>
        <rFont val="Calibri"/>
        <family val="2"/>
        <scheme val="minor"/>
      </rPr>
      <t>Printing fees</t>
    </r>
  </si>
  <si>
    <r>
      <rPr>
        <b/>
        <sz val="16"/>
        <color theme="4" tint="-0.499984740745262"/>
        <rFont val="Calibri"/>
        <family val="2"/>
        <scheme val="minor"/>
      </rPr>
      <t>Entertainment costs</t>
    </r>
    <r>
      <rPr>
        <sz val="16"/>
        <color theme="4" tint="-0.499984740745262"/>
        <rFont val="Calibri"/>
        <family val="2"/>
        <scheme val="minor"/>
      </rPr>
      <t xml:space="preserve">
</t>
    </r>
    <r>
      <rPr>
        <b/>
        <sz val="11"/>
        <color theme="4" tint="-0.499984740745262"/>
        <rFont val="Calibri"/>
        <family val="2"/>
        <scheme val="minor"/>
      </rPr>
      <t xml:space="preserve">Limited to </t>
    </r>
    <r>
      <rPr>
        <b/>
        <i/>
        <sz val="11"/>
        <color theme="4" tint="-0.499984740745262"/>
        <rFont val="Calibri"/>
        <family val="2"/>
        <scheme val="minor"/>
      </rPr>
      <t>a maximum of €5000 per event</t>
    </r>
  </si>
  <si>
    <r>
      <rPr>
        <b/>
        <sz val="16"/>
        <color theme="4" tint="-0.499984740745262"/>
        <rFont val="Calibri"/>
        <family val="2"/>
        <scheme val="minor"/>
      </rPr>
      <t>Study and research services</t>
    </r>
  </si>
  <si>
    <r>
      <rPr>
        <b/>
        <sz val="16"/>
        <color theme="4" tint="-0.499984740745262"/>
        <rFont val="Calibri"/>
        <family val="2"/>
        <scheme val="minor"/>
      </rPr>
      <t>Communication services</t>
    </r>
  </si>
  <si>
    <r>
      <rPr>
        <b/>
        <sz val="16"/>
        <color theme="4" tint="-0.499984740745262"/>
        <rFont val="Calibri"/>
        <family val="2"/>
        <scheme val="minor"/>
      </rPr>
      <t>Costs relating to transport of merchandise and persons (except business trips)</t>
    </r>
  </si>
  <si>
    <r>
      <rPr>
        <sz val="11"/>
        <color theme="1"/>
        <rFont val="Calibri"/>
        <family val="2"/>
        <scheme val="minor"/>
      </rPr>
      <t>Laboratory materials</t>
    </r>
  </si>
  <si>
    <r>
      <rPr>
        <sz val="11"/>
        <color theme="1"/>
        <rFont val="Calibri"/>
        <family val="2"/>
        <scheme val="minor"/>
      </rPr>
      <t xml:space="preserve">Office furniture </t>
    </r>
    <r>
      <rPr>
        <sz val="11"/>
        <color rgb="FFFF0000"/>
        <rFont val="Calibri"/>
        <family val="2"/>
        <scheme val="minor"/>
      </rPr>
      <t>(unit price less than €800 before tax)</t>
    </r>
  </si>
  <si>
    <r>
      <rPr>
        <sz val="11"/>
        <color theme="1"/>
        <rFont val="Calibri"/>
        <family val="2"/>
        <scheme val="minor"/>
      </rPr>
      <t>Pencils</t>
    </r>
  </si>
  <si>
    <r>
      <rPr>
        <sz val="11"/>
        <color theme="1"/>
        <rFont val="Calibri"/>
        <family val="2"/>
        <scheme val="minor"/>
      </rPr>
      <t>Gas for laboratories</t>
    </r>
  </si>
  <si>
    <r>
      <rPr>
        <sz val="11"/>
        <color theme="1"/>
        <rFont val="Calibri"/>
        <family val="2"/>
        <scheme val="minor"/>
      </rPr>
      <t xml:space="preserve">Electronic materials </t>
    </r>
    <r>
      <rPr>
        <sz val="11"/>
        <color rgb="FFFF0000"/>
        <rFont val="Calibri"/>
        <family val="2"/>
        <scheme val="minor"/>
      </rPr>
      <t>(unit price less than €800 before tax)</t>
    </r>
  </si>
  <si>
    <r>
      <rPr>
        <sz val="11"/>
        <color theme="1"/>
        <rFont val="Calibri"/>
        <family val="2"/>
        <scheme val="minor"/>
      </rPr>
      <t>Binders, scissors, paper</t>
    </r>
  </si>
  <si>
    <r>
      <rPr>
        <sz val="11"/>
        <color theme="1"/>
        <rFont val="Calibri"/>
        <family val="2"/>
        <scheme val="minor"/>
      </rPr>
      <t>Chemicals</t>
    </r>
  </si>
  <si>
    <r>
      <rPr>
        <sz val="11"/>
        <color theme="1"/>
        <rFont val="Calibri"/>
        <family val="2"/>
        <scheme val="minor"/>
      </rPr>
      <t xml:space="preserve">Computer materials </t>
    </r>
    <r>
      <rPr>
        <sz val="11"/>
        <color rgb="FFFF0000"/>
        <rFont val="Calibri"/>
        <family val="2"/>
        <scheme val="minor"/>
      </rPr>
      <t>(unit price less than €400 before tax)</t>
    </r>
  </si>
  <si>
    <t>The budget corresponding to the agreements for payout must be included in operations, even if used for an investment or payroll-related costs</t>
  </si>
  <si>
    <t>Agreements for payout</t>
  </si>
  <si>
    <r>
      <rPr>
        <b/>
        <sz val="16"/>
        <color theme="4" tint="-0.499984740745262"/>
        <rFont val="Calibri"/>
        <family val="2"/>
        <scheme val="minor"/>
      </rPr>
      <t>Administrative supplies</t>
    </r>
  </si>
  <si>
    <r>
      <rPr>
        <b/>
        <sz val="16"/>
        <color theme="4" tint="-0.499984740745262"/>
        <rFont val="Calibri"/>
        <family val="2"/>
        <scheme val="minor"/>
      </rPr>
      <t>Supplies and material for teaching and research</t>
    </r>
    <r>
      <rPr>
        <sz val="16"/>
        <color theme="4" tint="-0.499984740745262"/>
        <rFont val="Calibri"/>
        <family val="2"/>
        <scheme val="minor"/>
      </rPr>
      <t xml:space="preserve">
</t>
    </r>
    <r>
      <rPr>
        <b/>
        <i/>
        <sz val="11"/>
        <color theme="4" tint="-0.499984740745262"/>
        <rFont val="Calibri"/>
        <family val="2"/>
        <scheme val="minor"/>
      </rPr>
      <t>Unit price less than €800 before tax</t>
    </r>
  </si>
  <si>
    <r>
      <t>Sundries for maintenance and small equipment</t>
    </r>
    <r>
      <rPr>
        <sz val="16"/>
        <color theme="4" tint="-0.499984740745262"/>
        <rFont val="Calibri"/>
        <family val="2"/>
        <scheme val="minor"/>
      </rPr>
      <t xml:space="preserve">
</t>
    </r>
    <r>
      <rPr>
        <b/>
        <i/>
        <sz val="11"/>
        <color theme="4" tint="-0.499984740745262"/>
        <rFont val="Calibri"/>
        <family val="2"/>
        <scheme val="minor"/>
      </rPr>
      <t>Unit price less than €400 before tax for computing; less than €800 before tax for other items</t>
    </r>
  </si>
  <si>
    <r>
      <rPr>
        <b/>
        <sz val="48"/>
        <color theme="4" tint="-0.499984740745262"/>
        <rFont val="Calibri"/>
        <family val="2"/>
        <scheme val="minor"/>
      </rPr>
      <t>OPERATION</t>
    </r>
  </si>
  <si>
    <t>Overall budget for the project</t>
  </si>
  <si>
    <t>Expected receipts and funding</t>
  </si>
  <si>
    <t>Funder name</t>
  </si>
  <si>
    <t>Receipt / funding status</t>
  </si>
  <si>
    <t>Nature of funding</t>
  </si>
  <si>
    <t>Amount in € available on the A*Midex line</t>
  </si>
  <si>
    <t>AMIDEX receipt/funding</t>
  </si>
  <si>
    <t>Partner receipt/funding</t>
  </si>
  <si>
    <t>€ amount available in addition to A*Midex line</t>
  </si>
  <si>
    <t xml:space="preserve">TOTAL Amount </t>
  </si>
  <si>
    <t>Additional details to facilitate interpretation and readability of the budget:</t>
  </si>
  <si>
    <r>
      <rPr>
        <b/>
        <sz val="12"/>
        <color theme="1"/>
        <rFont val="Calibri"/>
        <family val="2"/>
        <scheme val="minor"/>
      </rPr>
      <t>Total expenditure</t>
    </r>
  </si>
  <si>
    <r>
      <rPr>
        <b/>
        <sz val="14"/>
        <color theme="1"/>
        <rFont val="Calibri"/>
        <family val="2"/>
        <scheme val="minor"/>
      </rPr>
      <t>Operation</t>
    </r>
  </si>
  <si>
    <t>Payroll</t>
  </si>
  <si>
    <t>Costs
AMIDEX</t>
  </si>
  <si>
    <t>Partner costs</t>
  </si>
  <si>
    <r>
      <rPr>
        <b/>
        <sz val="20"/>
        <color theme="1"/>
        <rFont val="Calibri"/>
        <family val="2"/>
        <scheme val="minor"/>
      </rPr>
      <t>Planned expenditure</t>
    </r>
  </si>
  <si>
    <t>€ amount available on the A*Midex line</t>
  </si>
  <si>
    <t>TOTAL Amount</t>
  </si>
  <si>
    <t xml:space="preserve">Budget managed on AMIDEX line-  - </t>
  </si>
  <si>
    <r>
      <rPr>
        <b/>
        <sz val="12"/>
        <color theme="1"/>
        <rFont val="Calibri"/>
        <family val="2"/>
        <scheme val="minor"/>
      </rPr>
      <t>Name of the scientific and technical leader for the project</t>
    </r>
  </si>
  <si>
    <r>
      <rPr>
        <b/>
        <sz val="12"/>
        <color theme="1"/>
        <rFont val="Calibri"/>
        <family val="2"/>
        <scheme val="minor"/>
      </rPr>
      <t>Project name</t>
    </r>
  </si>
  <si>
    <r>
      <rPr>
        <b/>
        <sz val="12"/>
        <color theme="1"/>
        <rFont val="Calibri"/>
        <family val="2"/>
        <scheme val="minor"/>
      </rPr>
      <t>Project acronym</t>
    </r>
  </si>
  <si>
    <r>
      <rPr>
        <b/>
        <sz val="12"/>
        <color theme="1"/>
        <rFont val="Calibri"/>
        <family val="2"/>
        <scheme val="minor"/>
      </rPr>
      <t>Name of the call for proposals/action</t>
    </r>
  </si>
  <si>
    <r>
      <rPr>
        <b/>
        <sz val="12"/>
        <color theme="1"/>
        <rFont val="Calibri"/>
        <family val="2"/>
        <scheme val="minor"/>
      </rPr>
      <t>Research unit</t>
    </r>
  </si>
  <si>
    <t>Learning and teaching department (composante)</t>
  </si>
  <si>
    <r>
      <rPr>
        <b/>
        <sz val="12"/>
        <color theme="1"/>
        <rFont val="Calibri"/>
        <family val="2"/>
        <scheme val="minor"/>
      </rPr>
      <t>Financial managers</t>
    </r>
  </si>
  <si>
    <r>
      <rPr>
        <b/>
        <sz val="12"/>
        <color theme="1"/>
        <rFont val="Calibri"/>
        <family val="2"/>
        <scheme val="minor"/>
      </rPr>
      <t>Administrative contact person for the project</t>
    </r>
  </si>
  <si>
    <r>
      <rPr>
        <b/>
        <sz val="11"/>
        <rFont val="Calibri"/>
        <family val="2"/>
        <scheme val="minor"/>
      </rPr>
      <t>AMIDEX receipts/funding</t>
    </r>
  </si>
  <si>
    <t>Receipt/funding from partners managed on AMIDEX lines</t>
  </si>
  <si>
    <r>
      <rPr>
        <b/>
        <sz val="11"/>
        <rFont val="Calibri"/>
        <family val="2"/>
        <scheme val="minor"/>
      </rPr>
      <t>Total funding managed on A*Midex lines</t>
    </r>
  </si>
  <si>
    <r>
      <rPr>
        <b/>
        <sz val="12"/>
        <color rgb="FFFF0000"/>
        <rFont val="Calibri"/>
        <family val="2"/>
        <scheme val="minor"/>
      </rPr>
      <t>NB</t>
    </r>
    <r>
      <rPr>
        <sz val="11"/>
        <rFont val="Calibri"/>
        <family val="2"/>
        <scheme val="minor"/>
      </rPr>
      <t xml:space="preserve">: </t>
    </r>
  </si>
  <si>
    <r>
      <rPr>
        <b/>
        <sz val="11"/>
        <rFont val="Calibri"/>
        <family val="2"/>
        <scheme val="minor"/>
      </rPr>
      <t xml:space="preserve">In the context of a multi-funder budget, you should: </t>
    </r>
  </si>
  <si>
    <t>- Indicate the expenses amount in the “Partner costs” or “AMIDEX costs” column depending on the funder</t>
  </si>
  <si>
    <t>- Indicate the name of the funder in the “Comments” column for each expense</t>
  </si>
  <si>
    <r>
      <rPr>
        <sz val="11"/>
        <rFont val="Calibri"/>
        <family val="2"/>
        <scheme val="minor"/>
      </rPr>
      <t>Mass</t>
    </r>
  </si>
  <si>
    <t>AMIDEX costs</t>
  </si>
  <si>
    <t>TOTAL amount</t>
  </si>
  <si>
    <r>
      <rPr>
        <sz val="11"/>
        <rFont val="Calibri"/>
        <family val="2"/>
        <scheme val="minor"/>
      </rPr>
      <t>Distribution by % mass</t>
    </r>
  </si>
  <si>
    <r>
      <rPr>
        <sz val="11"/>
        <rFont val="Calibri"/>
        <family val="2"/>
        <scheme val="minor"/>
      </rPr>
      <t>Operation</t>
    </r>
  </si>
  <si>
    <r>
      <rPr>
        <sz val="11"/>
        <rFont val="Calibri"/>
        <family val="2"/>
        <scheme val="minor"/>
      </rPr>
      <t>Payroll</t>
    </r>
  </si>
  <si>
    <r>
      <rPr>
        <b/>
        <sz val="11"/>
        <rFont val="Calibri"/>
        <family val="2"/>
        <scheme val="minor"/>
      </rPr>
      <t>Mass Operation:</t>
    </r>
  </si>
  <si>
    <t>Expenses category</t>
  </si>
  <si>
    <t>Details on the nature of the expense</t>
  </si>
  <si>
    <r>
      <rPr>
        <sz val="11"/>
        <rFont val="Calibri"/>
        <family val="2"/>
        <scheme val="minor"/>
      </rPr>
      <t>Comments</t>
    </r>
  </si>
  <si>
    <r>
      <rPr>
        <b/>
        <sz val="11"/>
        <rFont val="Calibri"/>
        <family val="2"/>
        <scheme val="minor"/>
      </rPr>
      <t>Payroll:</t>
    </r>
  </si>
  <si>
    <t>Table name</t>
  </si>
  <si>
    <t>OPER_category</t>
  </si>
  <si>
    <t>INVEST_category</t>
  </si>
  <si>
    <t>PR_category</t>
  </si>
  <si>
    <r>
      <rPr>
        <sz val="11"/>
        <color theme="1"/>
        <rFont val="Calibri"/>
        <family val="2"/>
        <scheme val="minor"/>
      </rPr>
      <t>ReceiptStatus</t>
    </r>
  </si>
  <si>
    <t>List name</t>
  </si>
  <si>
    <t>OPER</t>
  </si>
  <si>
    <t>PR</t>
  </si>
  <si>
    <r>
      <rPr>
        <sz val="11"/>
        <color theme="1"/>
        <rFont val="Calibri"/>
        <family val="2"/>
        <scheme val="minor"/>
      </rPr>
      <t>status</t>
    </r>
  </si>
  <si>
    <r>
      <rPr>
        <sz val="11"/>
        <color theme="1"/>
        <rFont val="Calibri"/>
        <family val="2"/>
        <scheme val="minor"/>
      </rPr>
      <t>nature</t>
    </r>
  </si>
  <si>
    <r>
      <rPr>
        <sz val="11"/>
        <color theme="1"/>
        <rFont val="Calibri"/>
        <family val="2"/>
        <scheme val="minor"/>
      </rPr>
      <t>management</t>
    </r>
  </si>
  <si>
    <t>Operations cost category</t>
  </si>
  <si>
    <t>Investments cost category</t>
  </si>
  <si>
    <t>Payroll costs category</t>
  </si>
  <si>
    <r>
      <rPr>
        <sz val="11"/>
        <color theme="1"/>
        <rFont val="Calibri"/>
        <family val="2"/>
        <scheme val="minor"/>
      </rPr>
      <t>Receipts status</t>
    </r>
  </si>
  <si>
    <r>
      <rPr>
        <sz val="11"/>
        <color theme="1"/>
        <rFont val="Calibri"/>
        <family val="2"/>
        <scheme val="minor"/>
      </rPr>
      <t>Nature of funding</t>
    </r>
  </si>
  <si>
    <r>
      <rPr>
        <sz val="11"/>
        <color theme="1"/>
        <rFont val="Calibri"/>
        <family val="2"/>
        <scheme val="minor"/>
      </rPr>
      <t>Availability of credit</t>
    </r>
  </si>
  <si>
    <t>Purchase of animals</t>
  </si>
  <si>
    <t xml:space="preserve">Teaching and research materials </t>
  </si>
  <si>
    <t>Post-doctoral fellow</t>
  </si>
  <si>
    <r>
      <rPr>
        <sz val="11"/>
        <color theme="1"/>
        <rFont val="Calibri"/>
        <family val="2"/>
        <scheme val="minor"/>
      </rPr>
      <t>Receipts/funding obtained</t>
    </r>
  </si>
  <si>
    <r>
      <rPr>
        <sz val="11"/>
        <color theme="1"/>
        <rFont val="Calibri"/>
        <family val="2"/>
        <scheme val="minor"/>
      </rPr>
      <t>In-kind</t>
    </r>
  </si>
  <si>
    <r>
      <rPr>
        <sz val="11"/>
        <color theme="1"/>
        <rFont val="Calibri"/>
        <family val="2"/>
        <scheme val="minor"/>
      </rPr>
      <t>On A*Midex lines</t>
    </r>
  </si>
  <si>
    <t>Other operations costs (must be specified in the “Nature of Expenses” column)</t>
  </si>
  <si>
    <t>Computing material</t>
  </si>
  <si>
    <t>PhD</t>
  </si>
  <si>
    <r>
      <rPr>
        <sz val="11"/>
        <color theme="1"/>
        <rFont val="Calibri"/>
        <family val="2"/>
        <scheme val="minor"/>
      </rPr>
      <t>Response pending</t>
    </r>
  </si>
  <si>
    <r>
      <rPr>
        <sz val="11"/>
        <color theme="1"/>
        <rFont val="Calibri"/>
        <family val="2"/>
        <scheme val="minor"/>
      </rPr>
      <t>In cash</t>
    </r>
  </si>
  <si>
    <r>
      <rPr>
        <sz val="11"/>
        <color theme="1"/>
        <rFont val="Calibri"/>
        <family val="2"/>
        <scheme val="minor"/>
      </rPr>
      <t>Outside A*Midex lines</t>
    </r>
  </si>
  <si>
    <t>Grants</t>
  </si>
  <si>
    <t xml:space="preserve">Audiovisual material </t>
  </si>
  <si>
    <t>Research engineer (IGR)</t>
  </si>
  <si>
    <r>
      <rPr>
        <sz val="11"/>
        <color theme="1"/>
        <rFont val="Calibri"/>
        <family val="2"/>
        <scheme val="minor"/>
      </rPr>
      <t>Upcoming application</t>
    </r>
  </si>
  <si>
    <t xml:space="preserve">Construction and building layout </t>
  </si>
  <si>
    <t>Study engineer (IGE)</t>
  </si>
  <si>
    <t>Technical documentation and libraries</t>
  </si>
  <si>
    <t xml:space="preserve">Software </t>
  </si>
  <si>
    <t>Assistant engineer (ASI)</t>
  </si>
  <si>
    <t>Upkeep and repair of small materials and equipment</t>
  </si>
  <si>
    <t xml:space="preserve">Office furniture </t>
  </si>
  <si>
    <t>TECHNICIAN (TECH)</t>
  </si>
  <si>
    <t>Continuous professional development of personnel in the institute</t>
  </si>
  <si>
    <t>Other investment costs (must be specified in the “Nature of Expenses” column)</t>
  </si>
  <si>
    <t>Technical assistant</t>
  </si>
  <si>
    <t>Administrative supplies</t>
  </si>
  <si>
    <t>Speaker</t>
  </si>
  <si>
    <t>Sundries for maintenance and small equipment</t>
  </si>
  <si>
    <t>Lecturer / Researcher</t>
  </si>
  <si>
    <t>Supplies and material for teaching and research</t>
  </si>
  <si>
    <t>Guest professor</t>
  </si>
  <si>
    <t>Costs for symposia</t>
  </si>
  <si>
    <t>HCC (Additional teaching hours)</t>
  </si>
  <si>
    <t>Business-trip costs</t>
  </si>
  <si>
    <t>EQS (service equivalence hours)</t>
  </si>
  <si>
    <t>Costs relating to transport of merchandise and persons (except business trips)</t>
  </si>
  <si>
    <t>Reception costs: Food costs and rental of rooms</t>
  </si>
  <si>
    <t>Student contract</t>
  </si>
  <si>
    <t>Internship stipend</t>
  </si>
  <si>
    <t>PCA (bonus for administrative workload)</t>
  </si>
  <si>
    <t>Communication services</t>
  </si>
  <si>
    <r>
      <rPr>
        <sz val="11"/>
        <color theme="1"/>
        <rFont val="Calibri"/>
        <family val="2"/>
        <scheme val="minor"/>
      </rPr>
      <t>Other payroll costs (must be specified in the “Nature of Expenses” column)</t>
    </r>
  </si>
  <si>
    <t>Study and research services</t>
  </si>
  <si>
    <t>Computing services</t>
  </si>
  <si>
    <t>Publication of scientific results from the project</t>
  </si>
  <si>
    <t>Temporary teacher  (enseignants vacataires)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</si>
</sst>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-* #\ ##0_-;\-* #\ ##0_-;_-* &quot;-&quot;??_-;_-@_-"/>
    <numFmt numFmtId="167" formatCode="_-* #,##0\ &quot;€&quot;_-;\-* #,##0\ &quot;€&quot;_-;_-* &quot;-&quot;??\ &quot;€&quot;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4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48"/>
      <color theme="5" tint="-0.249977111117893"/>
      <name val="Calibri"/>
      <family val="2"/>
      <scheme val="minor"/>
    </font>
    <font>
      <b/>
      <i/>
      <sz val="11"/>
      <color theme="4" tint="-0.499984740745262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6"/>
      <color theme="5" tint="-0.249977111117893"/>
      <name val="Calibri"/>
      <family val="2"/>
      <scheme val="minor"/>
    </font>
    <font>
      <sz val="16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4" tint="0.79998168889431442"/>
      </patternFill>
    </fill>
    <fill>
      <patternFill patternType="gray0625">
        <bgColor theme="5" tint="0.79998168889431442"/>
      </patternFill>
    </fill>
    <fill>
      <patternFill patternType="gray0625">
        <bgColor theme="0" tint="-4.9989318521683403E-2"/>
      </patternFill>
    </fill>
    <fill>
      <patternFill patternType="gray0625">
        <bgColor theme="9" tint="0.79995117038483843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000000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>
      <alignment horizontal="left" vertical="center" wrapText="1"/>
    </xf>
    <xf numFmtId="165" fontId="2" fillId="0" borderId="0" xfId="1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  <xf numFmtId="165" fontId="2" fillId="6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165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ill="1"/>
    <xf numFmtId="0" fontId="9" fillId="0" borderId="0" xfId="0" applyFont="1" applyAlignment="1">
      <alignment horizontal="center" vertical="center" wrapText="1"/>
    </xf>
    <xf numFmtId="0" fontId="10" fillId="0" borderId="0" xfId="0" applyFont="1"/>
    <xf numFmtId="0" fontId="12" fillId="2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0" fillId="0" borderId="0" xfId="0" applyFont="1"/>
    <xf numFmtId="0" fontId="0" fillId="3" borderId="0" xfId="0" applyFill="1"/>
    <xf numFmtId="0" fontId="0" fillId="0" borderId="0" xfId="0" applyFill="1"/>
    <xf numFmtId="0" fontId="0" fillId="0" borderId="0" xfId="0" applyFont="1"/>
    <xf numFmtId="0" fontId="0" fillId="3" borderId="0" xfId="0" applyFill="1" applyAlignment="1">
      <alignment horizontal="left" vertical="center" wrapText="1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0" fillId="11" borderId="0" xfId="0" applyFill="1"/>
    <xf numFmtId="0" fontId="20" fillId="3" borderId="0" xfId="0" applyFont="1" applyFill="1" applyBorder="1" applyAlignment="1"/>
    <xf numFmtId="0" fontId="20" fillId="3" borderId="0" xfId="0" applyFont="1" applyFill="1" applyBorder="1" applyAlignment="1">
      <alignment vertical="center"/>
    </xf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14" xfId="0" applyFill="1" applyBorder="1"/>
    <xf numFmtId="0" fontId="0" fillId="7" borderId="0" xfId="0" applyFill="1" applyBorder="1"/>
    <xf numFmtId="0" fontId="0" fillId="7" borderId="17" xfId="0" applyFill="1" applyBorder="1"/>
    <xf numFmtId="0" fontId="0" fillId="7" borderId="8" xfId="0" applyFill="1" applyBorder="1"/>
    <xf numFmtId="0" fontId="0" fillId="7" borderId="9" xfId="0" applyFill="1" applyBorder="1"/>
    <xf numFmtId="0" fontId="0" fillId="7" borderId="10" xfId="0" applyFill="1" applyBorder="1"/>
    <xf numFmtId="165" fontId="2" fillId="6" borderId="0" xfId="1" applyNumberFormat="1" applyFont="1" applyFill="1" applyAlignment="1" applyProtection="1">
      <alignment horizontal="center" vertical="center" wrapText="1"/>
      <protection hidden="1"/>
    </xf>
    <xf numFmtId="165" fontId="23" fillId="0" borderId="0" xfId="1" applyNumberFormat="1" applyFont="1" applyFill="1" applyBorder="1" applyAlignment="1" applyProtection="1">
      <alignment horizontal="left" vertical="center" wrapText="1"/>
      <protection locked="0"/>
    </xf>
    <xf numFmtId="165" fontId="2" fillId="2" borderId="0" xfId="1" applyNumberFormat="1" applyFont="1" applyFill="1" applyAlignment="1" applyProtection="1">
      <alignment horizontal="left" vertical="center" wrapText="1"/>
      <protection locked="0"/>
    </xf>
    <xf numFmtId="165" fontId="2" fillId="5" borderId="0" xfId="1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vertical="center" wrapText="1"/>
      <protection locked="0"/>
    </xf>
    <xf numFmtId="165" fontId="2" fillId="0" borderId="0" xfId="1" applyNumberFormat="1" applyFont="1" applyFill="1" applyAlignment="1" applyProtection="1">
      <alignment horizontal="center" vertical="center" wrapText="1"/>
      <protection hidden="1"/>
    </xf>
    <xf numFmtId="165" fontId="27" fillId="0" borderId="0" xfId="1" applyNumberFormat="1" applyFont="1" applyFill="1" applyAlignment="1" applyProtection="1">
      <alignment horizontal="center" vertical="center" wrapText="1"/>
      <protection hidden="1"/>
    </xf>
    <xf numFmtId="9" fontId="2" fillId="0" borderId="12" xfId="3" applyFont="1" applyFill="1" applyBorder="1" applyAlignment="1" applyProtection="1">
      <alignment horizontal="center" vertical="center" wrapText="1"/>
      <protection hidden="1"/>
    </xf>
    <xf numFmtId="9" fontId="2" fillId="0" borderId="11" xfId="3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167" fontId="0" fillId="0" borderId="0" xfId="4" applyNumberFormat="1" applyFon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0" fillId="0" borderId="13" xfId="0" applyFill="1" applyBorder="1" applyAlignment="1" applyProtection="1">
      <alignment horizontal="left" vertical="center" wrapText="1"/>
      <protection locked="0"/>
    </xf>
    <xf numFmtId="167" fontId="0" fillId="0" borderId="0" xfId="4" applyNumberFormat="1" applyFont="1" applyAlignment="1" applyProtection="1">
      <alignment horizontal="center" vertical="center"/>
      <protection locked="0"/>
    </xf>
    <xf numFmtId="167" fontId="18" fillId="8" borderId="13" xfId="4" applyNumberFormat="1" applyFont="1" applyFill="1" applyBorder="1" applyAlignment="1" applyProtection="1">
      <alignment horizontal="center" vertical="center"/>
      <protection hidden="1"/>
    </xf>
    <xf numFmtId="167" fontId="18" fillId="7" borderId="16" xfId="4" applyNumberFormat="1" applyFont="1" applyFill="1" applyBorder="1" applyAlignment="1" applyProtection="1">
      <alignment horizontal="center" vertical="center"/>
      <protection hidden="1"/>
    </xf>
    <xf numFmtId="0" fontId="18" fillId="0" borderId="13" xfId="0" applyFont="1" applyFill="1" applyBorder="1" applyAlignment="1" applyProtection="1">
      <alignment vertical="center"/>
      <protection locked="0"/>
    </xf>
    <xf numFmtId="167" fontId="1" fillId="2" borderId="13" xfId="4" applyNumberFormat="1" applyFont="1" applyFill="1" applyBorder="1" applyAlignment="1" applyProtection="1">
      <alignment vertical="center"/>
      <protection locked="0"/>
    </xf>
    <xf numFmtId="167" fontId="1" fillId="7" borderId="13" xfId="4" applyNumberFormat="1" applyFont="1" applyFill="1" applyBorder="1" applyAlignment="1" applyProtection="1">
      <alignment vertical="center"/>
      <protection hidden="1"/>
    </xf>
    <xf numFmtId="0" fontId="0" fillId="8" borderId="3" xfId="0" applyFill="1" applyBorder="1" applyProtection="1">
      <protection locked="0"/>
    </xf>
    <xf numFmtId="0" fontId="0" fillId="8" borderId="2" xfId="0" applyFill="1" applyBorder="1" applyProtection="1">
      <protection locked="0"/>
    </xf>
    <xf numFmtId="167" fontId="18" fillId="12" borderId="13" xfId="4" applyNumberFormat="1" applyFont="1" applyFill="1" applyBorder="1" applyAlignment="1" applyProtection="1">
      <alignment horizontal="center" vertical="center"/>
      <protection hidden="1"/>
    </xf>
    <xf numFmtId="167" fontId="18" fillId="6" borderId="13" xfId="4" applyNumberFormat="1" applyFont="1" applyFill="1" applyBorder="1" applyAlignment="1" applyProtection="1">
      <alignment horizontal="center" vertical="center"/>
      <protection hidden="1"/>
    </xf>
    <xf numFmtId="167" fontId="18" fillId="9" borderId="13" xfId="4" applyNumberFormat="1" applyFont="1" applyFill="1" applyBorder="1" applyAlignment="1" applyProtection="1">
      <alignment horizontal="center" vertical="center"/>
      <protection hidden="1"/>
    </xf>
    <xf numFmtId="167" fontId="1" fillId="4" borderId="13" xfId="4" applyNumberFormat="1" applyFont="1" applyFill="1" applyBorder="1" applyAlignment="1" applyProtection="1">
      <alignment vertical="center"/>
      <protection locked="0"/>
    </xf>
    <xf numFmtId="165" fontId="2" fillId="8" borderId="0" xfId="1" applyNumberFormat="1" applyFont="1" applyFill="1" applyAlignment="1" applyProtection="1">
      <alignment horizontal="center" vertical="center" wrapText="1"/>
      <protection hidden="1"/>
    </xf>
    <xf numFmtId="165" fontId="2" fillId="7" borderId="0" xfId="1" applyNumberFormat="1" applyFont="1" applyFill="1" applyAlignment="1" applyProtection="1">
      <alignment horizontal="left" vertical="center" wrapText="1"/>
      <protection hidden="1"/>
    </xf>
    <xf numFmtId="165" fontId="2" fillId="12" borderId="0" xfId="1" applyNumberFormat="1" applyFont="1" applyFill="1" applyAlignment="1" applyProtection="1">
      <alignment horizontal="center" vertical="center" wrapText="1"/>
      <protection hidden="1"/>
    </xf>
    <xf numFmtId="165" fontId="5" fillId="0" borderId="19" xfId="1" applyNumberFormat="1" applyFont="1" applyFill="1" applyBorder="1" applyAlignment="1" applyProtection="1">
      <alignment horizontal="left" vertical="center" wrapText="1"/>
      <protection locked="0"/>
    </xf>
    <xf numFmtId="165" fontId="5" fillId="0" borderId="20" xfId="1" applyNumberFormat="1" applyFont="1" applyFill="1" applyBorder="1" applyAlignment="1" applyProtection="1">
      <alignment horizontal="left" vertical="center" wrapText="1"/>
      <protection locked="0"/>
    </xf>
    <xf numFmtId="165" fontId="2" fillId="5" borderId="0" xfId="1" applyNumberFormat="1" applyFont="1" applyFill="1" applyAlignment="1" applyProtection="1">
      <alignment horizontal="left" vertical="center" wrapText="1"/>
      <protection hidden="1"/>
    </xf>
    <xf numFmtId="165" fontId="2" fillId="2" borderId="0" xfId="1" applyNumberFormat="1" applyFont="1" applyFill="1" applyAlignment="1" applyProtection="1">
      <alignment horizontal="left" vertical="center" wrapText="1"/>
      <protection hidden="1"/>
    </xf>
    <xf numFmtId="9" fontId="5" fillId="0" borderId="0" xfId="0" applyNumberFormat="1" applyFont="1" applyFill="1" applyAlignment="1" applyProtection="1">
      <alignment horizontal="center" vertical="center" wrapText="1"/>
      <protection hidden="1"/>
    </xf>
    <xf numFmtId="165" fontId="2" fillId="12" borderId="0" xfId="0" applyNumberFormat="1" applyFont="1" applyFill="1" applyAlignment="1" applyProtection="1">
      <alignment horizontal="center" vertical="center" wrapText="1"/>
      <protection hidden="1"/>
    </xf>
    <xf numFmtId="165" fontId="2" fillId="8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left" vertical="center"/>
      <protection locked="0"/>
    </xf>
    <xf numFmtId="167" fontId="18" fillId="12" borderId="13" xfId="4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/>
    <xf numFmtId="0" fontId="26" fillId="0" borderId="0" xfId="0" applyFont="1"/>
    <xf numFmtId="0" fontId="18" fillId="0" borderId="0" xfId="0" applyFont="1" applyFill="1"/>
    <xf numFmtId="165" fontId="2" fillId="0" borderId="0" xfId="1" applyNumberFormat="1" applyFont="1" applyFill="1" applyAlignment="1" applyProtection="1">
      <alignment horizontal="left" vertical="center" wrapText="1"/>
      <protection locked="0"/>
    </xf>
    <xf numFmtId="0" fontId="3" fillId="8" borderId="19" xfId="0" applyFont="1" applyFill="1" applyBorder="1" applyAlignment="1" applyProtection="1">
      <alignment vertical="center"/>
      <protection locked="0"/>
    </xf>
    <xf numFmtId="0" fontId="3" fillId="8" borderId="21" xfId="0" applyFont="1" applyFill="1" applyBorder="1" applyAlignment="1" applyProtection="1">
      <alignment vertical="center" wrapText="1"/>
      <protection locked="0"/>
    </xf>
    <xf numFmtId="165" fontId="2" fillId="8" borderId="0" xfId="1" applyNumberFormat="1" applyFont="1" applyFill="1" applyAlignment="1" applyProtection="1">
      <alignment horizontal="center" vertical="center" wrapText="1"/>
      <protection locked="0"/>
    </xf>
    <xf numFmtId="0" fontId="2" fillId="7" borderId="0" xfId="0" applyFont="1" applyFill="1" applyAlignment="1" applyProtection="1">
      <alignment horizontal="left" vertical="center" wrapText="1"/>
      <protection locked="0"/>
    </xf>
    <xf numFmtId="165" fontId="2" fillId="0" borderId="0" xfId="1" applyNumberFormat="1" applyFont="1" applyFill="1" applyAlignment="1" applyProtection="1">
      <alignment horizontal="left" vertical="center" wrapText="1"/>
      <protection hidden="1"/>
    </xf>
    <xf numFmtId="165" fontId="29" fillId="0" borderId="0" xfId="1" applyNumberFormat="1" applyFont="1" applyFill="1" applyAlignment="1" applyProtection="1">
      <alignment horizontal="left" vertical="center"/>
      <protection hidden="1"/>
    </xf>
    <xf numFmtId="167" fontId="28" fillId="12" borderId="13" xfId="4" applyNumberFormat="1" applyFont="1" applyFill="1" applyBorder="1" applyAlignment="1" applyProtection="1">
      <alignment horizontal="center" vertical="center" wrapText="1"/>
      <protection hidden="1"/>
    </xf>
    <xf numFmtId="167" fontId="28" fillId="6" borderId="13" xfId="4" applyNumberFormat="1" applyFont="1" applyFill="1" applyBorder="1" applyAlignment="1" applyProtection="1">
      <alignment horizontal="center" vertical="center" wrapText="1"/>
      <protection hidden="1"/>
    </xf>
    <xf numFmtId="0" fontId="21" fillId="7" borderId="16" xfId="0" applyFont="1" applyFill="1" applyBorder="1" applyAlignment="1" applyProtection="1">
      <alignment vertical="center"/>
      <protection hidden="1"/>
    </xf>
    <xf numFmtId="167" fontId="1" fillId="5" borderId="13" xfId="4" applyNumberFormat="1" applyFont="1" applyFill="1" applyBorder="1" applyAlignment="1" applyProtection="1">
      <alignment horizontal="center" vertical="center"/>
      <protection hidden="1"/>
    </xf>
    <xf numFmtId="167" fontId="1" fillId="2" borderId="13" xfId="4" applyNumberFormat="1" applyFont="1" applyFill="1" applyBorder="1" applyAlignment="1" applyProtection="1">
      <alignment horizontal="center" vertical="center"/>
      <protection hidden="1"/>
    </xf>
    <xf numFmtId="167" fontId="0" fillId="0" borderId="3" xfId="4" applyNumberFormat="1" applyFont="1" applyBorder="1" applyAlignment="1" applyProtection="1">
      <alignment horizontal="left" vertical="center"/>
      <protection locked="0"/>
    </xf>
    <xf numFmtId="167" fontId="0" fillId="0" borderId="2" xfId="4" applyNumberFormat="1" applyFont="1" applyBorder="1" applyAlignment="1" applyProtection="1">
      <alignment horizontal="left" vertical="center"/>
      <protection locked="0"/>
    </xf>
    <xf numFmtId="167" fontId="1" fillId="16" borderId="13" xfId="4" applyNumberFormat="1" applyFont="1" applyFill="1" applyBorder="1" applyAlignment="1" applyProtection="1">
      <alignment vertical="center"/>
      <protection hidden="1"/>
    </xf>
    <xf numFmtId="0" fontId="18" fillId="7" borderId="13" xfId="0" applyFont="1" applyFill="1" applyBorder="1" applyAlignment="1" applyProtection="1">
      <alignment vertical="center"/>
      <protection hidden="1"/>
    </xf>
    <xf numFmtId="167" fontId="1" fillId="13" borderId="13" xfId="4" applyNumberFormat="1" applyFont="1" applyFill="1" applyBorder="1" applyAlignment="1" applyProtection="1">
      <alignment vertical="center"/>
      <protection hidden="1"/>
    </xf>
    <xf numFmtId="167" fontId="1" fillId="14" borderId="13" xfId="4" applyNumberFormat="1" applyFont="1" applyFill="1" applyBorder="1" applyAlignment="1" applyProtection="1">
      <alignment vertical="center"/>
      <protection hidden="1"/>
    </xf>
    <xf numFmtId="167" fontId="1" fillId="15" borderId="13" xfId="4" applyNumberFormat="1" applyFont="1" applyFill="1" applyBorder="1" applyAlignment="1" applyProtection="1">
      <alignment vertical="center"/>
      <protection hidden="1"/>
    </xf>
    <xf numFmtId="167" fontId="1" fillId="17" borderId="13" xfId="4" applyNumberFormat="1" applyFont="1" applyFill="1" applyBorder="1" applyAlignment="1" applyProtection="1">
      <alignment vertical="center"/>
      <protection hidden="1"/>
    </xf>
    <xf numFmtId="0" fontId="32" fillId="0" borderId="1" xfId="0" applyFont="1" applyBorder="1" applyAlignment="1" applyProtection="1">
      <alignment horizontal="left" vertical="center"/>
      <protection hidden="1"/>
    </xf>
    <xf numFmtId="167" fontId="23" fillId="5" borderId="18" xfId="4" applyNumberFormat="1" applyFont="1" applyFill="1" applyBorder="1" applyAlignment="1" applyProtection="1">
      <alignment horizontal="left" vertical="center" wrapText="1"/>
      <protection locked="0"/>
    </xf>
    <xf numFmtId="167" fontId="23" fillId="2" borderId="18" xfId="4" applyNumberFormat="1" applyFont="1" applyFill="1" applyBorder="1" applyAlignment="1" applyProtection="1">
      <alignment horizontal="left" vertical="center" wrapText="1"/>
      <protection locked="0"/>
    </xf>
    <xf numFmtId="167" fontId="4" fillId="10" borderId="18" xfId="4" applyNumberFormat="1" applyFont="1" applyFill="1" applyBorder="1" applyAlignment="1" applyProtection="1">
      <alignment horizontal="left" vertical="center" wrapText="1"/>
      <protection hidden="1"/>
    </xf>
    <xf numFmtId="0" fontId="19" fillId="8" borderId="3" xfId="0" applyFont="1" applyFill="1" applyBorder="1" applyAlignment="1" applyProtection="1">
      <alignment vertical="center"/>
      <protection hidden="1"/>
    </xf>
    <xf numFmtId="0" fontId="19" fillId="8" borderId="2" xfId="0" applyFont="1" applyFill="1" applyBorder="1" applyAlignment="1" applyProtection="1">
      <alignment vertical="center"/>
      <protection hidden="1"/>
    </xf>
    <xf numFmtId="0" fontId="2" fillId="8" borderId="0" xfId="1" applyNumberFormat="1" applyFont="1" applyFill="1" applyAlignment="1" applyProtection="1">
      <alignment horizontal="center" vertical="center" wrapText="1"/>
      <protection hidden="1"/>
    </xf>
    <xf numFmtId="0" fontId="2" fillId="8" borderId="0" xfId="1" applyNumberFormat="1" applyFont="1" applyFill="1" applyAlignment="1" applyProtection="1">
      <alignment horizontal="center" vertical="center" wrapText="1"/>
      <protection locked="0"/>
    </xf>
    <xf numFmtId="0" fontId="17" fillId="0" borderId="0" xfId="0" applyFont="1"/>
    <xf numFmtId="0" fontId="2" fillId="0" borderId="0" xfId="0" applyFont="1"/>
    <xf numFmtId="0" fontId="5" fillId="0" borderId="0" xfId="0" applyFont="1"/>
    <xf numFmtId="165" fontId="5" fillId="0" borderId="0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 applyBorder="1"/>
    <xf numFmtId="0" fontId="0" fillId="0" borderId="0" xfId="0" applyFill="1" applyProtection="1">
      <protection locked="0"/>
    </xf>
    <xf numFmtId="0" fontId="17" fillId="0" borderId="0" xfId="0" applyFont="1" applyFill="1" applyAlignment="1" applyProtection="1">
      <alignment horizontal="left" vertical="center" wrapText="1"/>
      <protection hidden="1"/>
    </xf>
    <xf numFmtId="167" fontId="17" fillId="0" borderId="0" xfId="4" applyNumberFormat="1" applyFont="1" applyFill="1" applyProtection="1">
      <protection hidden="1"/>
    </xf>
    <xf numFmtId="0" fontId="0" fillId="0" borderId="0" xfId="0" applyFill="1" applyProtection="1">
      <protection hidden="1"/>
    </xf>
    <xf numFmtId="167" fontId="0" fillId="0" borderId="0" xfId="4" applyNumberFormat="1" applyFont="1" applyFill="1" applyProtection="1">
      <protection hidden="1"/>
    </xf>
    <xf numFmtId="0" fontId="2" fillId="0" borderId="0" xfId="0" quotePrefix="1" applyFont="1" applyFill="1" applyAlignment="1" applyProtection="1">
      <alignment horizontal="left" vertical="center"/>
      <protection hidden="1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 vertical="center" wrapText="1"/>
      <protection hidden="1"/>
    </xf>
    <xf numFmtId="167" fontId="2" fillId="0" borderId="0" xfId="4" applyNumberFormat="1" applyFont="1" applyFill="1" applyProtection="1">
      <protection hidden="1"/>
    </xf>
    <xf numFmtId="0" fontId="2" fillId="0" borderId="0" xfId="0" applyFont="1" applyFill="1" applyProtection="1">
      <protection hidden="1"/>
    </xf>
    <xf numFmtId="0" fontId="18" fillId="0" borderId="0" xfId="0" applyFont="1"/>
    <xf numFmtId="165" fontId="7" fillId="0" borderId="0" xfId="1" applyNumberFormat="1" applyFont="1" applyFill="1" applyAlignment="1" applyProtection="1">
      <alignment horizontal="left" vertical="center"/>
      <protection hidden="1"/>
    </xf>
    <xf numFmtId="0" fontId="28" fillId="0" borderId="0" xfId="0" applyFont="1"/>
    <xf numFmtId="0" fontId="2" fillId="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 applyProtection="1">
      <alignment horizontal="left" vertical="center"/>
      <protection hidden="1"/>
    </xf>
    <xf numFmtId="0" fontId="0" fillId="18" borderId="13" xfId="0" applyFill="1" applyBorder="1" applyAlignment="1" applyProtection="1">
      <alignment horizontal="left" vertical="center" wrapText="1"/>
      <protection hidden="1"/>
    </xf>
    <xf numFmtId="0" fontId="19" fillId="19" borderId="1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2" fillId="0" borderId="0" xfId="0" quotePrefix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165" fontId="5" fillId="0" borderId="0" xfId="0" applyNumberFormat="1" applyFont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0" fillId="0" borderId="4" xfId="0" applyBorder="1" applyAlignment="1">
      <alignment horizontal="left" vertical="center" wrapText="1"/>
    </xf>
    <xf numFmtId="0" fontId="8" fillId="8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/>
    </xf>
    <xf numFmtId="0" fontId="11" fillId="6" borderId="0" xfId="0" applyFont="1" applyFill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4" fillId="9" borderId="0" xfId="0" applyFont="1" applyFill="1" applyAlignment="1">
      <alignment horizontal="center" vertical="center"/>
    </xf>
    <xf numFmtId="0" fontId="25" fillId="8" borderId="1" xfId="0" applyFont="1" applyFill="1" applyBorder="1" applyAlignment="1" applyProtection="1">
      <alignment horizontal="center" vertical="center"/>
      <protection hidden="1"/>
    </xf>
    <xf numFmtId="0" fontId="25" fillId="8" borderId="3" xfId="0" applyFont="1" applyFill="1" applyBorder="1" applyAlignment="1" applyProtection="1">
      <alignment horizontal="center" vertical="center"/>
      <protection hidden="1"/>
    </xf>
    <xf numFmtId="0" fontId="25" fillId="8" borderId="2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/>
      <protection hidden="1"/>
    </xf>
    <xf numFmtId="0" fontId="24" fillId="0" borderId="3" xfId="0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 applyProtection="1">
      <alignment horizontal="center" vertical="center"/>
      <protection hidden="1"/>
    </xf>
    <xf numFmtId="167" fontId="0" fillId="9" borderId="16" xfId="4" applyNumberFormat="1" applyFont="1" applyFill="1" applyBorder="1" applyAlignment="1" applyProtection="1">
      <alignment horizontal="center" vertical="center" wrapText="1"/>
      <protection hidden="1"/>
    </xf>
    <xf numFmtId="167" fontId="0" fillId="9" borderId="15" xfId="4" applyNumberFormat="1" applyFont="1" applyFill="1" applyBorder="1" applyAlignment="1" applyProtection="1">
      <alignment horizontal="center" vertical="center" wrapText="1"/>
      <protection hidden="1"/>
    </xf>
    <xf numFmtId="0" fontId="0" fillId="8" borderId="16" xfId="0" applyFill="1" applyBorder="1" applyAlignment="1" applyProtection="1">
      <alignment horizontal="center" vertical="center" wrapText="1"/>
      <protection hidden="1"/>
    </xf>
    <xf numFmtId="0" fontId="0" fillId="8" borderId="15" xfId="0" applyFill="1" applyBorder="1" applyAlignment="1" applyProtection="1">
      <alignment horizontal="center" vertical="center" wrapText="1"/>
      <protection hidden="1"/>
    </xf>
    <xf numFmtId="167" fontId="0" fillId="8" borderId="16" xfId="4" applyNumberFormat="1" applyFont="1" applyFill="1" applyBorder="1" applyAlignment="1" applyProtection="1">
      <alignment horizontal="center" vertical="center" wrapText="1"/>
      <protection hidden="1"/>
    </xf>
    <xf numFmtId="167" fontId="0" fillId="8" borderId="15" xfId="4" applyNumberFormat="1" applyFont="1" applyFill="1" applyBorder="1" applyAlignment="1" applyProtection="1">
      <alignment horizontal="center" vertical="center" wrapText="1"/>
      <protection hidden="1"/>
    </xf>
    <xf numFmtId="167" fontId="0" fillId="0" borderId="1" xfId="4" applyNumberFormat="1" applyFont="1" applyFill="1" applyBorder="1" applyAlignment="1" applyProtection="1">
      <alignment horizontal="center" vertical="center" wrapText="1"/>
      <protection hidden="1"/>
    </xf>
    <xf numFmtId="167" fontId="0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167" fontId="1" fillId="4" borderId="16" xfId="4" applyNumberFormat="1" applyFont="1" applyFill="1" applyBorder="1" applyAlignment="1" applyProtection="1">
      <alignment horizontal="center" vertical="center"/>
      <protection hidden="1"/>
    </xf>
    <xf numFmtId="167" fontId="1" fillId="4" borderId="15" xfId="4" applyNumberFormat="1" applyFont="1" applyFill="1" applyBorder="1" applyAlignment="1" applyProtection="1">
      <alignment horizontal="center" vertical="center"/>
      <protection hidden="1"/>
    </xf>
    <xf numFmtId="0" fontId="31" fillId="0" borderId="3" xfId="0" applyFont="1" applyBorder="1" applyAlignment="1" applyProtection="1">
      <alignment horizontal="left" vertical="top" wrapText="1"/>
      <protection hidden="1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left" vertical="center"/>
      <protection locked="0"/>
    </xf>
    <xf numFmtId="0" fontId="3" fillId="8" borderId="1" xfId="0" applyFont="1" applyFill="1" applyBorder="1" applyAlignment="1" applyProtection="1">
      <alignment horizontal="left" vertical="center"/>
      <protection hidden="1"/>
    </xf>
    <xf numFmtId="0" fontId="3" fillId="8" borderId="3" xfId="0" applyFont="1" applyFill="1" applyBorder="1" applyAlignment="1" applyProtection="1">
      <alignment horizontal="left" vertical="center"/>
      <protection hidden="1"/>
    </xf>
    <xf numFmtId="0" fontId="3" fillId="8" borderId="2" xfId="0" applyFont="1" applyFill="1" applyBorder="1" applyAlignment="1" applyProtection="1">
      <alignment horizontal="left" vertical="center"/>
      <protection hidden="1"/>
    </xf>
    <xf numFmtId="165" fontId="5" fillId="12" borderId="18" xfId="1" applyNumberFormat="1" applyFont="1" applyFill="1" applyBorder="1" applyAlignment="1" applyProtection="1">
      <alignment horizontal="left" vertical="center" wrapText="1"/>
      <protection hidden="1"/>
    </xf>
    <xf numFmtId="165" fontId="5" fillId="6" borderId="18" xfId="1" applyNumberFormat="1" applyFont="1" applyFill="1" applyBorder="1" applyAlignment="1" applyProtection="1">
      <alignment horizontal="left" vertical="center" wrapText="1"/>
      <protection hidden="1"/>
    </xf>
    <xf numFmtId="165" fontId="5" fillId="10" borderId="18" xfId="1" applyNumberFormat="1" applyFont="1" applyFill="1" applyBorder="1" applyAlignment="1" applyProtection="1">
      <alignment horizontal="left" vertical="center" wrapText="1"/>
      <protection hidden="1"/>
    </xf>
    <xf numFmtId="0" fontId="3" fillId="8" borderId="19" xfId="0" applyFont="1" applyFill="1" applyBorder="1" applyAlignment="1" applyProtection="1">
      <alignment horizontal="left" vertical="center"/>
      <protection locked="0"/>
    </xf>
    <xf numFmtId="0" fontId="3" fillId="8" borderId="20" xfId="0" applyFont="1" applyFill="1" applyBorder="1" applyAlignment="1" applyProtection="1">
      <alignment horizontal="left" vertical="center"/>
      <protection locked="0"/>
    </xf>
  </cellXfs>
  <cellStyles count="5">
    <cellStyle name="Milliers" xfId="1" builtinId="3"/>
    <cellStyle name="Monétaire" xfId="4" builtinId="4"/>
    <cellStyle name="Normal" xfId="0" builtinId="0"/>
    <cellStyle name="Normal 2 3" xfId="2" xr:uid="{00000000-0005-0000-0000-000002000000}"/>
    <cellStyle name="Pourcentage" xfId="3" builtinId="5"/>
  </cellStyles>
  <dxfs count="122"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5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minor"/>
      </font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* #\ ##0_-;\-* #\ 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auto="1"/>
        <name val="Calibri"/>
        <scheme val="none"/>
      </font>
      <numFmt numFmtId="166" formatCode="_-* #\ ##0_-;\-* #\ ##0_-;_-* &quot;-&quot;??_-;_-@_-"/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_-* #\ ##0_-;\-* #\ ##0_-;_-* &quot;-&quot;??_-;_-@_-"/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png"/><Relationship Id="rId5" Type="http://schemas.openxmlformats.org/officeDocument/2006/relationships/image" Target="../media/image11.jpeg"/><Relationship Id="rId15" Type="http://schemas.openxmlformats.org/officeDocument/2006/relationships/image" Target="../media/image21.webp"/><Relationship Id="rId10" Type="http://schemas.openxmlformats.org/officeDocument/2006/relationships/image" Target="../media/image16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89</xdr:row>
      <xdr:rowOff>38099</xdr:rowOff>
    </xdr:from>
    <xdr:ext cx="11155979" cy="3870325"/>
    <xdr:pic>
      <xdr:nvPicPr>
        <xdr:cNvPr id="2" name="Image 1">
          <a:extLst>
            <a:ext uri="{FF2B5EF4-FFF2-40B4-BE49-F238E27FC236}">
              <a16:creationId xmlns:a16="http://schemas.microsoft.com/office/drawing/2014/main" id="{9A60DE03-C909-4324-9CB0-0F156421E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6144874"/>
          <a:ext cx="11155979" cy="3870325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60</xdr:row>
      <xdr:rowOff>95250</xdr:rowOff>
    </xdr:from>
    <xdr:ext cx="10001250" cy="2625725"/>
    <xdr:pic>
      <xdr:nvPicPr>
        <xdr:cNvPr id="3" name="Image 2">
          <a:extLst>
            <a:ext uri="{FF2B5EF4-FFF2-40B4-BE49-F238E27FC236}">
              <a16:creationId xmlns:a16="http://schemas.microsoft.com/office/drawing/2014/main" id="{9BAE3EF9-1EB4-48DA-80F4-550012CA9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900" y="10953750"/>
          <a:ext cx="10001250" cy="262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171450</xdr:colOff>
      <xdr:row>73</xdr:row>
      <xdr:rowOff>152400</xdr:rowOff>
    </xdr:from>
    <xdr:ext cx="10001250" cy="1273175"/>
    <xdr:pic>
      <xdr:nvPicPr>
        <xdr:cNvPr id="4" name="Image 3">
          <a:extLst>
            <a:ext uri="{FF2B5EF4-FFF2-40B4-BE49-F238E27FC236}">
              <a16:creationId xmlns:a16="http://schemas.microsoft.com/office/drawing/2014/main" id="{2ED98A4F-F251-46E2-966E-B0A2E17E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13363575"/>
          <a:ext cx="10001250" cy="127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180975</xdr:colOff>
      <xdr:row>82</xdr:row>
      <xdr:rowOff>28575</xdr:rowOff>
    </xdr:from>
    <xdr:ext cx="10001250" cy="650875"/>
    <xdr:pic>
      <xdr:nvPicPr>
        <xdr:cNvPr id="5" name="Image 4">
          <a:extLst>
            <a:ext uri="{FF2B5EF4-FFF2-40B4-BE49-F238E27FC236}">
              <a16:creationId xmlns:a16="http://schemas.microsoft.com/office/drawing/2014/main" id="{27D0FC68-0E56-44D4-952B-80B558BB7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900" y="14865350"/>
          <a:ext cx="10001250" cy="65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5</xdr:row>
      <xdr:rowOff>66675</xdr:rowOff>
    </xdr:from>
    <xdr:ext cx="4316825" cy="2021682"/>
    <xdr:pic>
      <xdr:nvPicPr>
        <xdr:cNvPr id="2" name="Image 1">
          <a:extLst>
            <a:ext uri="{FF2B5EF4-FFF2-40B4-BE49-F238E27FC236}">
              <a16:creationId xmlns:a16="http://schemas.microsoft.com/office/drawing/2014/main" id="{11F26E89-5DD1-4743-86CF-EA54390D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968375"/>
          <a:ext cx="4316825" cy="2021682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5</xdr:row>
      <xdr:rowOff>19069</xdr:rowOff>
    </xdr:from>
    <xdr:ext cx="4278725" cy="2015312"/>
    <xdr:pic>
      <xdr:nvPicPr>
        <xdr:cNvPr id="3" name="Image 2">
          <a:extLst>
            <a:ext uri="{FF2B5EF4-FFF2-40B4-BE49-F238E27FC236}">
              <a16:creationId xmlns:a16="http://schemas.microsoft.com/office/drawing/2014/main" id="{79415325-6C7E-4C86-A313-A68CFEC67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0" y="923944"/>
          <a:ext cx="4278725" cy="2015312"/>
        </a:xfrm>
        <a:prstGeom prst="rect">
          <a:avLst/>
        </a:prstGeom>
      </xdr:spPr>
    </xdr:pic>
    <xdr:clientData/>
  </xdr:oneCellAnchor>
  <xdr:oneCellAnchor>
    <xdr:from>
      <xdr:col>5</xdr:col>
      <xdr:colOff>66675</xdr:colOff>
      <xdr:row>5</xdr:row>
      <xdr:rowOff>32850</xdr:rowOff>
    </xdr:from>
    <xdr:ext cx="4432301" cy="2057582"/>
    <xdr:pic>
      <xdr:nvPicPr>
        <xdr:cNvPr id="4" name="Image 3" descr="Afficher l’image source">
          <a:extLst>
            <a:ext uri="{FF2B5EF4-FFF2-40B4-BE49-F238E27FC236}">
              <a16:creationId xmlns:a16="http://schemas.microsoft.com/office/drawing/2014/main" id="{2B6C195F-9823-45F1-9AED-0BC6A46C0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4000" y="934550"/>
          <a:ext cx="4432301" cy="2057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105833</xdr:colOff>
      <xdr:row>29</xdr:row>
      <xdr:rowOff>84667</xdr:rowOff>
    </xdr:from>
    <xdr:ext cx="4366684" cy="2038160"/>
    <xdr:pic>
      <xdr:nvPicPr>
        <xdr:cNvPr id="5" name="Image 4" descr="Résultat d’images pour analyse par des labos">
          <a:extLst>
            <a:ext uri="{FF2B5EF4-FFF2-40B4-BE49-F238E27FC236}">
              <a16:creationId xmlns:a16="http://schemas.microsoft.com/office/drawing/2014/main" id="{CB593577-EFB7-4B62-8DCF-E79A4419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58" y="5336117"/>
          <a:ext cx="4366684" cy="203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74082</xdr:colOff>
      <xdr:row>29</xdr:row>
      <xdr:rowOff>10584</xdr:rowOff>
    </xdr:from>
    <xdr:ext cx="4262864" cy="1985697"/>
    <xdr:pic>
      <xdr:nvPicPr>
        <xdr:cNvPr id="6" name="Image 5">
          <a:extLst>
            <a:ext uri="{FF2B5EF4-FFF2-40B4-BE49-F238E27FC236}">
              <a16:creationId xmlns:a16="http://schemas.microsoft.com/office/drawing/2014/main" id="{70958D44-3908-4F66-B97A-4E7DF2DA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4382" y="5255684"/>
          <a:ext cx="4262864" cy="198569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</xdr:row>
      <xdr:rowOff>190499</xdr:rowOff>
    </xdr:from>
    <xdr:ext cx="4295802" cy="2084388"/>
    <xdr:pic>
      <xdr:nvPicPr>
        <xdr:cNvPr id="7" name="Image 6" descr="Résultat d’images pour matériels informatiques">
          <a:extLst>
            <a:ext uri="{FF2B5EF4-FFF2-40B4-BE49-F238E27FC236}">
              <a16:creationId xmlns:a16="http://schemas.microsoft.com/office/drawing/2014/main" id="{42E64968-E7AE-4897-82E2-5209335A6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9953624"/>
          <a:ext cx="4295802" cy="208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392907</xdr:colOff>
      <xdr:row>55</xdr:row>
      <xdr:rowOff>83343</xdr:rowOff>
    </xdr:from>
    <xdr:ext cx="3542506" cy="2057408"/>
    <xdr:pic>
      <xdr:nvPicPr>
        <xdr:cNvPr id="8" name="Image 7">
          <a:extLst>
            <a:ext uri="{FF2B5EF4-FFF2-40B4-BE49-F238E27FC236}">
              <a16:creationId xmlns:a16="http://schemas.microsoft.com/office/drawing/2014/main" id="{F4C8A5FF-83F9-4CFF-93DD-249784CC7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032" y="10040143"/>
          <a:ext cx="3542506" cy="205740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55</xdr:row>
      <xdr:rowOff>166689</xdr:rowOff>
    </xdr:from>
    <xdr:ext cx="4504033" cy="1547812"/>
    <xdr:pic>
      <xdr:nvPicPr>
        <xdr:cNvPr id="9" name="Image 8" descr="Afficher l’image source">
          <a:extLst>
            <a:ext uri="{FF2B5EF4-FFF2-40B4-BE49-F238E27FC236}">
              <a16:creationId xmlns:a16="http://schemas.microsoft.com/office/drawing/2014/main" id="{A9715CD7-748C-4EDE-A3AE-E3793A58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0" y="10117139"/>
          <a:ext cx="4504033" cy="154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71437</xdr:colOff>
      <xdr:row>79</xdr:row>
      <xdr:rowOff>47626</xdr:rowOff>
    </xdr:from>
    <xdr:ext cx="4167188" cy="1988343"/>
    <xdr:pic>
      <xdr:nvPicPr>
        <xdr:cNvPr id="10" name="Image 9" descr="Afficher l’image source">
          <a:extLst>
            <a:ext uri="{FF2B5EF4-FFF2-40B4-BE49-F238E27FC236}">
              <a16:creationId xmlns:a16="http://schemas.microsoft.com/office/drawing/2014/main" id="{F15D5C32-4758-4E4C-9D3B-3EDAB9D2E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8562" y="14341476"/>
          <a:ext cx="4167188" cy="198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47625</xdr:colOff>
      <xdr:row>79</xdr:row>
      <xdr:rowOff>1</xdr:rowOff>
    </xdr:from>
    <xdr:ext cx="4326672" cy="1916905"/>
    <xdr:pic>
      <xdr:nvPicPr>
        <xdr:cNvPr id="11" name="Image 10" descr="Afficher l’image source">
          <a:extLst>
            <a:ext uri="{FF2B5EF4-FFF2-40B4-BE49-F238E27FC236}">
              <a16:creationId xmlns:a16="http://schemas.microsoft.com/office/drawing/2014/main" id="{8BC96EE3-3AF5-4696-8AAE-1A425F343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550" y="14297026"/>
          <a:ext cx="4326672" cy="19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726281</xdr:colOff>
      <xdr:row>78</xdr:row>
      <xdr:rowOff>178593</xdr:rowOff>
    </xdr:from>
    <xdr:ext cx="2438400" cy="2283619"/>
    <xdr:pic>
      <xdr:nvPicPr>
        <xdr:cNvPr id="12" name="Image 11" descr="Afficher l’image source">
          <a:extLst>
            <a:ext uri="{FF2B5EF4-FFF2-40B4-BE49-F238E27FC236}">
              <a16:creationId xmlns:a16="http://schemas.microsoft.com/office/drawing/2014/main" id="{CF0DA28B-530E-4E25-BC81-F2C53C08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6781" y="14297818"/>
          <a:ext cx="2438400" cy="2283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</xdr:colOff>
      <xdr:row>29</xdr:row>
      <xdr:rowOff>47625</xdr:rowOff>
    </xdr:from>
    <xdr:ext cx="2687424" cy="1214438"/>
    <xdr:pic>
      <xdr:nvPicPr>
        <xdr:cNvPr id="13" name="Image 12" descr="Togo/Covid 19 : « Taldeo Trans » pour faciliter le convoyage des  marchandises entre les villes | Afriside">
          <a:extLst>
            <a:ext uri="{FF2B5EF4-FFF2-40B4-BE49-F238E27FC236}">
              <a16:creationId xmlns:a16="http://schemas.microsoft.com/office/drawing/2014/main" id="{1FBF257A-9DB7-4F98-819C-32CB81F5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087" y="5292725"/>
          <a:ext cx="2687424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2035968</xdr:colOff>
      <xdr:row>36</xdr:row>
      <xdr:rowOff>154782</xdr:rowOff>
    </xdr:from>
    <xdr:ext cx="2095500" cy="1058090"/>
    <xdr:pic>
      <xdr:nvPicPr>
        <xdr:cNvPr id="14" name="Image 13" descr="location-bus-avec-chauffeur-prive-Autocar-83-places - Sosam">
          <a:extLst>
            <a:ext uri="{FF2B5EF4-FFF2-40B4-BE49-F238E27FC236}">
              <a16:creationId xmlns:a16="http://schemas.microsoft.com/office/drawing/2014/main" id="{B2D921BF-F7F5-4BFF-B252-6B420E3ED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7818" y="6669882"/>
          <a:ext cx="2095500" cy="105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202406</xdr:colOff>
      <xdr:row>5</xdr:row>
      <xdr:rowOff>71437</xdr:rowOff>
    </xdr:from>
    <xdr:ext cx="4524374" cy="2195736"/>
    <xdr:pic>
      <xdr:nvPicPr>
        <xdr:cNvPr id="15" name="Image 14">
          <a:extLst>
            <a:ext uri="{FF2B5EF4-FFF2-40B4-BE49-F238E27FC236}">
              <a16:creationId xmlns:a16="http://schemas.microsoft.com/office/drawing/2014/main" id="{7BC1A1FF-BA98-4AE8-BCBB-45A4235D5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99931" y="973137"/>
          <a:ext cx="4524374" cy="2195736"/>
        </a:xfrm>
        <a:prstGeom prst="rect">
          <a:avLst/>
        </a:prstGeom>
      </xdr:spPr>
    </xdr:pic>
    <xdr:clientData/>
  </xdr:oneCellAnchor>
  <xdr:oneCellAnchor>
    <xdr:from>
      <xdr:col>7</xdr:col>
      <xdr:colOff>59531</xdr:colOff>
      <xdr:row>30</xdr:row>
      <xdr:rowOff>119063</xdr:rowOff>
    </xdr:from>
    <xdr:ext cx="4889392" cy="1553368"/>
    <xdr:pic>
      <xdr:nvPicPr>
        <xdr:cNvPr id="16" name="Image 15">
          <a:extLst>
            <a:ext uri="{FF2B5EF4-FFF2-40B4-BE49-F238E27FC236}">
              <a16:creationId xmlns:a16="http://schemas.microsoft.com/office/drawing/2014/main" id="{7140C827-4814-4EBA-BFB7-6128C9DCA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231" y="5551488"/>
          <a:ext cx="4889392" cy="155336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477761</xdr:colOff>
      <xdr:row>17</xdr:row>
      <xdr:rowOff>49181</xdr:rowOff>
    </xdr:from>
    <xdr:to>
      <xdr:col>1</xdr:col>
      <xdr:colOff>1020003</xdr:colOff>
      <xdr:row>19</xdr:row>
      <xdr:rowOff>143054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8312AD-FB10-4FAD-8F7D-F2E7A0AD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804" y="3991703"/>
          <a:ext cx="535892" cy="4583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:/DAF/POLE%20RECHERCHE/GESTION%20DES%20CONTRATS/Base%20de%20donn&#233;es/Codification%20Convention%202012%20%20M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lsa.univ-amu.fr/DFS/DAF/POLE%20RECHERCHE/DOCUMENTATION/Nouvelles%20proc&#233;dures/En%20cours/FO-DAF-XXX%20Budget%20pr&#233;visionnel%20d'une%20conven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:/Commun/FUSION/Liste%20AERES%20secteur%20site%20campus/Liste%20AERES%20avec%20secteur%20et%20site_CAMPUS_vers_6%204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:/DAF/POLE%20RECHERCHE/DOCUMENTATION/Nouvelles%20proc&#233;dures/Contrats/Prise%20en%20charge%20d'une%20convention/Gestionnaires%20service%20recherche/FO-DAF-651%20Fiche%20d'identit&#233;%20d'une%20convention%20dans%20SIFA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:/AMIDEX/PILOTAGE/Actions%20d'am&#233;lioration/01.%20Cadrage/Action%203%20-%20Formulaire%20de%20candidature/Mod&#232;le%20budget%20pr&#233;visionnel%20v4%20-%202203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sa.univ-amu.fr/DFS/DAF/POLE%20RECHERCHE/GESTION%20DES%20CONTRATS/Base%20de%20donn&#233;es/Indicateurs/Indicateurs%20Juill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:/DAF/POLE%20RECHERCHE/GESTION%20DES%20CONTRATS/Base%20de%20donn&#233;es/P3/&#233;OTP%202011%20P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:/DAF/POLE%20RECHERCHE/GESTION%20DES%20CONTRATS/Base%20de%20donn&#233;es/BUDGET/Liste%20&#233;OTP%20RA%2031.05.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alsa.univ-amu.fr/dfs/DAF-AC-DRV/GBCP/Projet%20GBCP/GT%20Bascule/Conventions%20PFI%20EOTP/Base%20de%20donn&#233;es/RECHERCHE/Base%20bascule%202017%20inject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"/>
      <sheetName val="RA en cours"/>
      <sheetName val="EOTP"/>
      <sheetName val="LABO"/>
      <sheetName val="FINANCEURS &amp; FONDS &amp; CPTE BUDGE"/>
      <sheetName val="CF AMU"/>
      <sheetName val="UB"/>
      <sheetName val="DS"/>
      <sheetName val="DOM"/>
      <sheetName val="DF"/>
      <sheetName val="CPT BUD"/>
      <sheetName val="ACRONYMES"/>
      <sheetName val="DRV Campus"/>
      <sheetName val="DOM SCIENT"/>
      <sheetName val="DF P1 P3"/>
      <sheetName val="DS P3"/>
      <sheetName val="UFR"/>
      <sheetName val="Feuil4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Labo</v>
          </cell>
          <cell r="D1" t="str">
            <v>Unité</v>
          </cell>
          <cell r="E1" t="str">
            <v xml:space="preserve">Directeur </v>
          </cell>
          <cell r="F1" t="str">
            <v>Centre financier</v>
          </cell>
          <cell r="G1" t="str">
            <v>Label 2011</v>
          </cell>
          <cell r="H1" t="str">
            <v>Label 2012</v>
          </cell>
          <cell r="I1" t="str">
            <v>CF 2012</v>
          </cell>
          <cell r="J1" t="str">
            <v>CC 2012</v>
          </cell>
          <cell r="K1" t="str">
            <v>DF</v>
          </cell>
        </row>
        <row r="2">
          <cell r="C2" t="str">
            <v>AD</v>
          </cell>
          <cell r="D2" t="str">
            <v>AD Associations carritatives Recherche</v>
          </cell>
          <cell r="E2">
            <v>0</v>
          </cell>
          <cell r="F2">
            <v>0</v>
          </cell>
          <cell r="G2" t="str">
            <v>Rech Admin</v>
          </cell>
          <cell r="H2" t="str">
            <v>Rech Admin</v>
          </cell>
          <cell r="I2" t="str">
            <v>9800AD</v>
          </cell>
          <cell r="J2" t="str">
            <v>9800ADAC</v>
          </cell>
          <cell r="K2">
            <v>0</v>
          </cell>
        </row>
        <row r="3">
          <cell r="C3" t="str">
            <v>AD</v>
          </cell>
          <cell r="D3" t="str">
            <v>AD Bourses doctorantes Recherche</v>
          </cell>
          <cell r="E3">
            <v>0</v>
          </cell>
          <cell r="F3">
            <v>0</v>
          </cell>
          <cell r="G3" t="str">
            <v>Rech Admin</v>
          </cell>
          <cell r="H3" t="str">
            <v>Rech Admin</v>
          </cell>
          <cell r="I3" t="str">
            <v>9800ADBD</v>
          </cell>
          <cell r="J3" t="str">
            <v>9800ADBD</v>
          </cell>
          <cell r="K3">
            <v>0</v>
          </cell>
        </row>
        <row r="4">
          <cell r="C4" t="str">
            <v>AD</v>
          </cell>
          <cell r="D4" t="str">
            <v>AD Culture scientifique Recherche</v>
          </cell>
          <cell r="E4">
            <v>0</v>
          </cell>
          <cell r="F4">
            <v>0</v>
          </cell>
          <cell r="G4" t="str">
            <v>Rech Admin</v>
          </cell>
          <cell r="H4" t="str">
            <v>Rech Admin</v>
          </cell>
          <cell r="I4" t="str">
            <v>9800ADCU</v>
          </cell>
          <cell r="J4" t="str">
            <v>9800ADCU</v>
          </cell>
          <cell r="K4">
            <v>0</v>
          </cell>
        </row>
        <row r="5">
          <cell r="C5" t="str">
            <v>AD</v>
          </cell>
          <cell r="D5" t="str">
            <v>AD Divers projets Recherche</v>
          </cell>
          <cell r="E5">
            <v>0</v>
          </cell>
          <cell r="F5">
            <v>0</v>
          </cell>
          <cell r="G5" t="str">
            <v>Rech Admin</v>
          </cell>
          <cell r="H5" t="str">
            <v>Rech Admin</v>
          </cell>
          <cell r="I5" t="str">
            <v>9800ADDP</v>
          </cell>
          <cell r="J5" t="str">
            <v>9800ADDP</v>
          </cell>
          <cell r="K5">
            <v>0</v>
          </cell>
        </row>
        <row r="6">
          <cell r="C6" t="str">
            <v>AD</v>
          </cell>
          <cell r="D6" t="str">
            <v>AD Frais de gestion Recherche</v>
          </cell>
          <cell r="E6">
            <v>0</v>
          </cell>
          <cell r="F6">
            <v>0</v>
          </cell>
          <cell r="G6" t="str">
            <v>Rech Admin</v>
          </cell>
          <cell r="H6" t="str">
            <v>Rech Admin</v>
          </cell>
          <cell r="I6" t="str">
            <v>9800ADFG</v>
          </cell>
          <cell r="J6" t="str">
            <v>9800ADFG</v>
          </cell>
          <cell r="K6">
            <v>0</v>
          </cell>
        </row>
        <row r="7">
          <cell r="C7" t="str">
            <v>AD</v>
          </cell>
          <cell r="D7" t="str">
            <v>AD Fonds incitatifs Recherche</v>
          </cell>
          <cell r="E7">
            <v>0</v>
          </cell>
          <cell r="F7">
            <v>0</v>
          </cell>
          <cell r="G7" t="str">
            <v>Rech Admin</v>
          </cell>
          <cell r="H7" t="str">
            <v>Rech Admin</v>
          </cell>
          <cell r="I7" t="str">
            <v>9800ADFI</v>
          </cell>
          <cell r="J7" t="str">
            <v>9800ADFI</v>
          </cell>
          <cell r="K7">
            <v>0</v>
          </cell>
        </row>
        <row r="8">
          <cell r="C8" t="str">
            <v>AD</v>
          </cell>
          <cell r="D8" t="str">
            <v>AD 2 Administration et pilotage recherche ex-périmètre U2</v>
          </cell>
          <cell r="E8">
            <v>0</v>
          </cell>
          <cell r="F8">
            <v>0</v>
          </cell>
          <cell r="G8" t="str">
            <v>Rech Admin</v>
          </cell>
          <cell r="H8" t="str">
            <v>Rech Admin</v>
          </cell>
          <cell r="I8" t="str">
            <v>9800AD</v>
          </cell>
          <cell r="J8" t="str">
            <v>9800ADP2</v>
          </cell>
          <cell r="K8">
            <v>0</v>
          </cell>
        </row>
        <row r="9">
          <cell r="C9" t="str">
            <v>AD</v>
          </cell>
          <cell r="D9" t="str">
            <v>AD Microscopie Recherche</v>
          </cell>
          <cell r="E9">
            <v>0</v>
          </cell>
          <cell r="F9">
            <v>0</v>
          </cell>
          <cell r="G9" t="str">
            <v>Rech Admin</v>
          </cell>
          <cell r="H9" t="str">
            <v>Rech Admin</v>
          </cell>
          <cell r="I9" t="str">
            <v>9800ADMI</v>
          </cell>
          <cell r="J9">
            <v>0</v>
          </cell>
          <cell r="K9">
            <v>0</v>
          </cell>
        </row>
        <row r="10">
          <cell r="C10" t="str">
            <v>AD CAMPUS</v>
          </cell>
          <cell r="D10" t="str">
            <v>Plan Campus Aix Administration</v>
          </cell>
          <cell r="E10">
            <v>0</v>
          </cell>
          <cell r="F10">
            <v>0</v>
          </cell>
          <cell r="G10">
            <v>0</v>
          </cell>
          <cell r="H10" t="str">
            <v>Plan campus</v>
          </cell>
          <cell r="I10" t="str">
            <v>9030AD</v>
          </cell>
          <cell r="J10" t="str">
            <v>9030ADRD</v>
          </cell>
          <cell r="K10">
            <v>114</v>
          </cell>
        </row>
        <row r="11">
          <cell r="C11" t="str">
            <v>AD CAMPUS</v>
          </cell>
          <cell r="D11" t="str">
            <v>Plan Campus Luminy Administration</v>
          </cell>
          <cell r="E11">
            <v>0</v>
          </cell>
          <cell r="F11">
            <v>0</v>
          </cell>
          <cell r="G11">
            <v>0</v>
          </cell>
          <cell r="H11" t="str">
            <v>Plan campus</v>
          </cell>
          <cell r="I11" t="str">
            <v>9040AD</v>
          </cell>
          <cell r="J11">
            <v>0</v>
          </cell>
          <cell r="K11">
            <v>114</v>
          </cell>
        </row>
        <row r="12">
          <cell r="C12" t="str">
            <v>AD RECH</v>
          </cell>
          <cell r="D12" t="str">
            <v>AD Adminsitration et pilotage recherche</v>
          </cell>
          <cell r="E12">
            <v>0</v>
          </cell>
          <cell r="F12" t="str">
            <v>00LDR</v>
          </cell>
          <cell r="G12" t="str">
            <v>Rech Admin</v>
          </cell>
          <cell r="H12" t="str">
            <v>Rech Admin</v>
          </cell>
          <cell r="I12" t="str">
            <v>9800AD</v>
          </cell>
          <cell r="J12" t="str">
            <v>9800ADAD</v>
          </cell>
          <cell r="K12">
            <v>0</v>
          </cell>
        </row>
        <row r="13">
          <cell r="C13" t="str">
            <v>AD RECH</v>
          </cell>
          <cell r="D13" t="str">
            <v>Canceropole</v>
          </cell>
          <cell r="E13">
            <v>0</v>
          </cell>
          <cell r="F13" t="str">
            <v>40G01</v>
          </cell>
          <cell r="G13" t="str">
            <v>Canceropole</v>
          </cell>
          <cell r="H13" t="str">
            <v>Canceropole</v>
          </cell>
          <cell r="I13" t="str">
            <v>9800AD</v>
          </cell>
          <cell r="J13" t="str">
            <v>TERMINE</v>
          </cell>
          <cell r="K13">
            <v>106</v>
          </cell>
        </row>
        <row r="14">
          <cell r="C14" t="str">
            <v>AD RECH</v>
          </cell>
          <cell r="D14" t="str">
            <v>Canceropole</v>
          </cell>
          <cell r="E14">
            <v>0</v>
          </cell>
          <cell r="F14" t="str">
            <v>40RAX</v>
          </cell>
          <cell r="G14" t="str">
            <v>Canceropole</v>
          </cell>
          <cell r="H14" t="str">
            <v>Canceropole</v>
          </cell>
          <cell r="I14" t="str">
            <v>9800AD</v>
          </cell>
          <cell r="J14" t="str">
            <v>TERMINE</v>
          </cell>
          <cell r="K14">
            <v>106</v>
          </cell>
        </row>
        <row r="15">
          <cell r="C15" t="str">
            <v>AD RECH</v>
          </cell>
          <cell r="D15" t="str">
            <v>Canceropole</v>
          </cell>
          <cell r="E15">
            <v>0</v>
          </cell>
          <cell r="F15" t="str">
            <v>40RP2</v>
          </cell>
          <cell r="G15" t="str">
            <v>Canceropole</v>
          </cell>
          <cell r="H15" t="str">
            <v>Canceropole</v>
          </cell>
          <cell r="I15" t="str">
            <v>9800AD</v>
          </cell>
          <cell r="J15" t="str">
            <v>TERMINE</v>
          </cell>
          <cell r="K15">
            <v>106</v>
          </cell>
        </row>
        <row r="16">
          <cell r="C16" t="str">
            <v>AD RECH</v>
          </cell>
          <cell r="D16" t="str">
            <v>Canceropole</v>
          </cell>
          <cell r="E16">
            <v>0</v>
          </cell>
          <cell r="F16" t="str">
            <v>40RP3</v>
          </cell>
          <cell r="G16" t="str">
            <v>Canceropole</v>
          </cell>
          <cell r="H16" t="str">
            <v>Canceropole</v>
          </cell>
          <cell r="I16" t="str">
            <v>9800AD</v>
          </cell>
          <cell r="J16" t="str">
            <v>TERMINE</v>
          </cell>
          <cell r="K16">
            <v>106</v>
          </cell>
        </row>
        <row r="17">
          <cell r="C17" t="str">
            <v>ADES</v>
          </cell>
          <cell r="D17" t="str">
            <v>ADÉS - Anthropologie bio-culturelle, Droit, Éthique &amp; Santé</v>
          </cell>
          <cell r="E17" t="str">
            <v>SIGNOLI Michel</v>
          </cell>
          <cell r="F17" t="str">
            <v>25L35</v>
          </cell>
          <cell r="G17" t="str">
            <v>UMR 6578</v>
          </cell>
          <cell r="H17" t="str">
            <v>UMR 7268</v>
          </cell>
          <cell r="I17" t="str">
            <v>9802U201</v>
          </cell>
          <cell r="J17" t="str">
            <v>9802U201</v>
          </cell>
          <cell r="K17">
            <v>111</v>
          </cell>
        </row>
        <row r="18">
          <cell r="C18" t="str">
            <v>ADES</v>
          </cell>
          <cell r="D18" t="str">
            <v>ADÉS - Anthropologie bio-culturelle, Droit, Éthique &amp; Santé</v>
          </cell>
          <cell r="E18" t="str">
            <v>SIGNOLI Michel</v>
          </cell>
          <cell r="F18" t="str">
            <v>25L35</v>
          </cell>
          <cell r="G18" t="str">
            <v>EA 3783</v>
          </cell>
          <cell r="H18" t="str">
            <v>UMR 7268</v>
          </cell>
          <cell r="I18" t="str">
            <v>9802U201</v>
          </cell>
          <cell r="J18" t="str">
            <v>9802U201</v>
          </cell>
          <cell r="K18">
            <v>111</v>
          </cell>
        </row>
        <row r="19">
          <cell r="C19" t="str">
            <v>ADES</v>
          </cell>
          <cell r="D19" t="str">
            <v>ADÉS - Anthropologie bio-culturelle, Droit, Éthique &amp; Santé</v>
          </cell>
          <cell r="E19" t="str">
            <v>SIGNOLI Michel</v>
          </cell>
          <cell r="F19" t="str">
            <v>25L43</v>
          </cell>
          <cell r="G19" t="str">
            <v>EA 3783</v>
          </cell>
          <cell r="H19" t="str">
            <v>UMR 7268</v>
          </cell>
          <cell r="I19" t="str">
            <v>9802U201</v>
          </cell>
          <cell r="J19" t="str">
            <v>9802U201</v>
          </cell>
          <cell r="K19">
            <v>111</v>
          </cell>
        </row>
        <row r="20">
          <cell r="C20" t="str">
            <v>AFMB</v>
          </cell>
          <cell r="D20" t="str">
            <v>AFMB - Architecture et Fonction des Macromolécules Biologiques</v>
          </cell>
          <cell r="E20" t="str">
            <v>BOURNE Yves</v>
          </cell>
          <cell r="F20" t="str">
            <v>14L35</v>
          </cell>
          <cell r="G20" t="str">
            <v>UMR 6098</v>
          </cell>
          <cell r="H20" t="str">
            <v>UMR 7257</v>
          </cell>
          <cell r="I20" t="str">
            <v>9802U160</v>
          </cell>
          <cell r="J20" t="str">
            <v>9802U160</v>
          </cell>
          <cell r="K20">
            <v>106</v>
          </cell>
        </row>
        <row r="21">
          <cell r="C21" t="str">
            <v>AFMB</v>
          </cell>
          <cell r="D21" t="str">
            <v>AFMB (Anc: CRN2M / EQ 2 )</v>
          </cell>
          <cell r="E21" t="str">
            <v>MARCHOT</v>
          </cell>
          <cell r="F21" t="str">
            <v>25L312</v>
          </cell>
          <cell r="G21" t="str">
            <v>UMR 6231</v>
          </cell>
          <cell r="H21" t="str">
            <v>UMR 7257</v>
          </cell>
          <cell r="I21" t="str">
            <v>9802U160</v>
          </cell>
          <cell r="J21" t="str">
            <v>9802U160</v>
          </cell>
          <cell r="K21">
            <v>106</v>
          </cell>
        </row>
        <row r="22">
          <cell r="C22" t="str">
            <v>AI</v>
          </cell>
          <cell r="D22" t="str">
            <v>AI - Adhésion et Inflammation</v>
          </cell>
          <cell r="E22" t="str">
            <v>BONGRAND Pierre</v>
          </cell>
          <cell r="F22" t="str">
            <v>25L29</v>
          </cell>
          <cell r="G22" t="str">
            <v>UMR 6212</v>
          </cell>
          <cell r="H22" t="str">
            <v>UMR_S 1067 / UMR 7333</v>
          </cell>
          <cell r="I22" t="str">
            <v>9802U202</v>
          </cell>
          <cell r="J22" t="str">
            <v>9802U202</v>
          </cell>
          <cell r="K22">
            <v>106</v>
          </cell>
        </row>
        <row r="23">
          <cell r="C23" t="str">
            <v>AI</v>
          </cell>
          <cell r="D23" t="str">
            <v>AI - Adhésion et Inflammation</v>
          </cell>
          <cell r="E23" t="str">
            <v>BONGRAND Pierre</v>
          </cell>
          <cell r="F23" t="str">
            <v>25L29</v>
          </cell>
          <cell r="G23" t="str">
            <v>UM 31</v>
          </cell>
          <cell r="H23" t="str">
            <v>UMR_S 1067 / UMR 7333</v>
          </cell>
          <cell r="I23" t="str">
            <v>9802U202</v>
          </cell>
          <cell r="J23" t="str">
            <v>9802U202</v>
          </cell>
          <cell r="K23">
            <v>106</v>
          </cell>
        </row>
        <row r="24">
          <cell r="C24" t="str">
            <v>AMIDEX</v>
          </cell>
          <cell r="D24" t="str">
            <v>AMIDEX FORMATION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SOCA0FOAE</v>
          </cell>
          <cell r="J24" t="str">
            <v>FOAEFORM</v>
          </cell>
          <cell r="K24">
            <v>0</v>
          </cell>
        </row>
        <row r="25">
          <cell r="C25" t="str">
            <v>AMIDEX</v>
          </cell>
          <cell r="D25" t="str">
            <v>FONDS INTERNATIONAUX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SOCA0INTE</v>
          </cell>
          <cell r="J25" t="str">
            <v>INTEFORM</v>
          </cell>
          <cell r="K25">
            <v>0</v>
          </cell>
        </row>
        <row r="26">
          <cell r="C26" t="str">
            <v>AMIDEX</v>
          </cell>
          <cell r="D26" t="str">
            <v>FONDS INTERNATIONAUX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SOCA0INTE</v>
          </cell>
          <cell r="J26" t="str">
            <v>INTERECH</v>
          </cell>
          <cell r="K26">
            <v>0</v>
          </cell>
        </row>
        <row r="27">
          <cell r="C27" t="str">
            <v>AMIDEX</v>
          </cell>
          <cell r="D27" t="str">
            <v>FONDS INTERNATIONAUX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SOCA0INTE</v>
          </cell>
          <cell r="J27" t="str">
            <v>INTESOEC</v>
          </cell>
          <cell r="K27">
            <v>0</v>
          </cell>
        </row>
        <row r="28">
          <cell r="C28" t="str">
            <v>AMIDEX</v>
          </cell>
          <cell r="D28" t="str">
            <v>LABEX 07 INFORM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SOCA0LA07</v>
          </cell>
          <cell r="J28" t="str">
            <v>LA07ENSADV</v>
          </cell>
          <cell r="K28">
            <v>0</v>
          </cell>
        </row>
        <row r="29">
          <cell r="C29" t="str">
            <v>AMIDEX</v>
          </cell>
          <cell r="D29" t="str">
            <v>LABEX 07 INFORM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SOCA0LA07</v>
          </cell>
          <cell r="J29" t="str">
            <v>LA07ENSBIO</v>
          </cell>
          <cell r="K29">
            <v>0</v>
          </cell>
        </row>
        <row r="30">
          <cell r="C30" t="str">
            <v>AMIDEX</v>
          </cell>
          <cell r="D30" t="str">
            <v>LABEX 07 INFORM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SOCA0LA07</v>
          </cell>
          <cell r="J30" t="str">
            <v>LA07ENSSUM</v>
          </cell>
          <cell r="K30">
            <v>0</v>
          </cell>
        </row>
        <row r="31">
          <cell r="C31" t="str">
            <v>AMIDEX</v>
          </cell>
          <cell r="D31" t="str">
            <v>LABEX 07 INFORM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SOCA0LA07</v>
          </cell>
          <cell r="J31" t="str">
            <v>LA07RECHER</v>
          </cell>
          <cell r="K31">
            <v>0</v>
          </cell>
        </row>
        <row r="32">
          <cell r="C32" t="str">
            <v>AMIDEX</v>
          </cell>
          <cell r="D32" t="str">
            <v>LABEX 07 INFORM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 t="str">
            <v>SOCA0LA07</v>
          </cell>
          <cell r="J32" t="str">
            <v>LA07VALCOM</v>
          </cell>
          <cell r="K32">
            <v>0</v>
          </cell>
        </row>
        <row r="33">
          <cell r="C33" t="str">
            <v>AMIDEX</v>
          </cell>
          <cell r="D33" t="str">
            <v>LABEX 07 INFORM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 t="str">
            <v>SOCA0LA07</v>
          </cell>
          <cell r="J33" t="str">
            <v>LA07VALWOR</v>
          </cell>
          <cell r="K33">
            <v>0</v>
          </cell>
        </row>
        <row r="34">
          <cell r="C34" t="str">
            <v>AMIDEX</v>
          </cell>
          <cell r="D34" t="str">
            <v>GOUVERNANCE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 t="str">
            <v>SOCA0PIGO</v>
          </cell>
          <cell r="J34" t="str">
            <v>PIGOADMI</v>
          </cell>
          <cell r="K34">
            <v>0</v>
          </cell>
        </row>
        <row r="35">
          <cell r="C35" t="str">
            <v>AMIDEX</v>
          </cell>
          <cell r="D35" t="str">
            <v>RECHERCHE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SOCA0REEI</v>
          </cell>
          <cell r="J35" t="str">
            <v>REEIRECH</v>
          </cell>
          <cell r="K35">
            <v>0</v>
          </cell>
        </row>
        <row r="36">
          <cell r="C36" t="str">
            <v>AMIDEX</v>
          </cell>
          <cell r="D36" t="str">
            <v>RECHERCHE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 t="str">
            <v>SOCA0REEM</v>
          </cell>
          <cell r="J36" t="str">
            <v>REEMRECH</v>
          </cell>
          <cell r="K36">
            <v>0</v>
          </cell>
        </row>
        <row r="37">
          <cell r="C37" t="str">
            <v>AMIDEX</v>
          </cell>
          <cell r="D37" t="str">
            <v>RECHERCHE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SOCA0REID</v>
          </cell>
          <cell r="J37" t="str">
            <v>REIDRECH</v>
          </cell>
          <cell r="K37">
            <v>0</v>
          </cell>
        </row>
        <row r="38">
          <cell r="C38" t="str">
            <v>AMIDEX</v>
          </cell>
          <cell r="D38" t="str">
            <v>POLITIQUE RH RECRUTEMENTS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SOCA0RHRE</v>
          </cell>
          <cell r="J38" t="str">
            <v>RHREFORM</v>
          </cell>
          <cell r="K38">
            <v>0</v>
          </cell>
        </row>
        <row r="39">
          <cell r="C39" t="str">
            <v>AMIDEX</v>
          </cell>
          <cell r="D39" t="str">
            <v>POLITIQUE RH RECRUTEMENTS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 t="str">
            <v>SOCA0RHRE</v>
          </cell>
          <cell r="J39" t="str">
            <v>RHREPORH</v>
          </cell>
          <cell r="K39">
            <v>0</v>
          </cell>
        </row>
        <row r="40">
          <cell r="C40" t="str">
            <v>AMIDEX</v>
          </cell>
          <cell r="D40" t="str">
            <v>POLITIQUE RH RECRUTEMENTS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 t="str">
            <v>SOCA0RHRE</v>
          </cell>
          <cell r="J40" t="str">
            <v>RHRERECH</v>
          </cell>
          <cell r="K40">
            <v>0</v>
          </cell>
        </row>
        <row r="41">
          <cell r="C41" t="str">
            <v>AMIDEX</v>
          </cell>
          <cell r="D41" t="str">
            <v>POLITIQUE RH RECRUTEMENTS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 t="str">
            <v>SOCA0RHRE</v>
          </cell>
          <cell r="J41" t="str">
            <v>RHRESOEC</v>
          </cell>
          <cell r="K41">
            <v>0</v>
          </cell>
        </row>
        <row r="42">
          <cell r="C42" t="str">
            <v>AMIDEX</v>
          </cell>
          <cell r="D42" t="str">
            <v>POLITIQUE RH TALENTS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 t="str">
            <v>SOCA0RHTA</v>
          </cell>
          <cell r="J42" t="str">
            <v>RHTAFORM</v>
          </cell>
          <cell r="K42">
            <v>0</v>
          </cell>
        </row>
        <row r="43">
          <cell r="C43" t="str">
            <v>AMIDEX</v>
          </cell>
          <cell r="D43" t="str">
            <v>POLITIQUE RH TALENTS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SOCA0RHTA</v>
          </cell>
          <cell r="J43" t="str">
            <v>RHTAPORH</v>
          </cell>
          <cell r="K43">
            <v>0</v>
          </cell>
        </row>
        <row r="44">
          <cell r="C44" t="str">
            <v>AMIDEX</v>
          </cell>
          <cell r="D44" t="str">
            <v>POLITIQUE RH TALENTS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SOCA0RHTA</v>
          </cell>
          <cell r="J44" t="str">
            <v>RHTARECH</v>
          </cell>
          <cell r="K44">
            <v>0</v>
          </cell>
        </row>
        <row r="45">
          <cell r="C45" t="str">
            <v>AMIDEX</v>
          </cell>
          <cell r="D45" t="str">
            <v>POLITIQUE RH TALENTS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SOCA0RHTA</v>
          </cell>
          <cell r="J45" t="str">
            <v>RHTASOEC</v>
          </cell>
          <cell r="K45">
            <v>0</v>
          </cell>
        </row>
        <row r="46">
          <cell r="C46" t="str">
            <v>AMIDEX</v>
          </cell>
          <cell r="D46" t="str">
            <v>SOCIO ECO - PROJET HIT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 t="str">
            <v>SOCA0SEHI</v>
          </cell>
          <cell r="J46" t="str">
            <v>SEHISOEC</v>
          </cell>
          <cell r="K46">
            <v>0</v>
          </cell>
        </row>
        <row r="47">
          <cell r="C47" t="str">
            <v>AMIDEX</v>
          </cell>
          <cell r="D47" t="str">
            <v>SOCIO ECO - FONDS DE TRANSFERTS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 t="str">
            <v>SOCA0SETR</v>
          </cell>
          <cell r="J47" t="str">
            <v>SETRSOEC</v>
          </cell>
          <cell r="K47">
            <v>0</v>
          </cell>
        </row>
        <row r="48">
          <cell r="C48" t="str">
            <v>AMIDEX</v>
          </cell>
          <cell r="D48" t="str">
            <v>LABEX 01 AMSE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 t="str">
            <v>SOCA0LA01</v>
          </cell>
          <cell r="J48" t="str">
            <v>SOCA0LA01</v>
          </cell>
          <cell r="K48">
            <v>0</v>
          </cell>
        </row>
        <row r="49">
          <cell r="C49" t="str">
            <v>AMIDEX</v>
          </cell>
          <cell r="D49" t="str">
            <v>LABEX 02 MED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 t="str">
            <v>SOCA0LA02</v>
          </cell>
          <cell r="J49" t="str">
            <v>SOCA0LA02</v>
          </cell>
          <cell r="K49">
            <v>0</v>
          </cell>
        </row>
        <row r="50">
          <cell r="C50" t="str">
            <v>AMIDEX</v>
          </cell>
          <cell r="D50" t="str">
            <v>LABEX 03 MEC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str">
            <v>SOCA0LA03</v>
          </cell>
          <cell r="J50" t="str">
            <v>SOCA0LA03</v>
          </cell>
          <cell r="K50">
            <v>0</v>
          </cell>
        </row>
        <row r="51">
          <cell r="C51" t="str">
            <v>AMIDEX</v>
          </cell>
          <cell r="D51" t="str">
            <v>LABEX 04 OTMED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 t="str">
            <v>SOCA0LA04</v>
          </cell>
          <cell r="J51" t="str">
            <v>SOCA0LA04</v>
          </cell>
          <cell r="K51">
            <v>0</v>
          </cell>
        </row>
        <row r="52">
          <cell r="C52" t="str">
            <v>AMIDEX</v>
          </cell>
          <cell r="D52" t="str">
            <v>LABEX 05 ARCHIMEDE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 t="str">
            <v>SOCA0LA05</v>
          </cell>
          <cell r="J52" t="str">
            <v>SOCA0LA05</v>
          </cell>
          <cell r="K52">
            <v>0</v>
          </cell>
        </row>
        <row r="53">
          <cell r="C53" t="str">
            <v>AMIDEX</v>
          </cell>
          <cell r="D53" t="str">
            <v>LABEX 06 BLRI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 t="str">
            <v>SOCA0LA06</v>
          </cell>
          <cell r="J53" t="str">
            <v>SOCA0LA06</v>
          </cell>
          <cell r="K53">
            <v>0</v>
          </cell>
        </row>
        <row r="54">
          <cell r="C54" t="str">
            <v>AMIDEX</v>
          </cell>
          <cell r="D54" t="str">
            <v>LABEX 07 INFORM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 t="str">
            <v>SOCA0LA07</v>
          </cell>
          <cell r="J54" t="str">
            <v>SOCA0LA07</v>
          </cell>
          <cell r="K54">
            <v>0</v>
          </cell>
        </row>
        <row r="55">
          <cell r="C55" t="str">
            <v>AMIDEX</v>
          </cell>
          <cell r="D55" t="str">
            <v>LABEX 08 OCEVU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 t="str">
            <v>SOCA0LA08</v>
          </cell>
          <cell r="J55" t="str">
            <v>SOCA0LA08</v>
          </cell>
          <cell r="K55">
            <v>0</v>
          </cell>
        </row>
        <row r="56">
          <cell r="C56" t="str">
            <v>AMIDEX</v>
          </cell>
          <cell r="D56" t="str">
            <v>LABEX 09 SERENADE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 t="str">
            <v>SOCA0LA09</v>
          </cell>
          <cell r="J56" t="str">
            <v>SOCA0LA09</v>
          </cell>
          <cell r="K56">
            <v>0</v>
          </cell>
        </row>
        <row r="57">
          <cell r="C57" t="str">
            <v>BVME</v>
          </cell>
          <cell r="D57" t="str">
            <v>BVME - Biologie Végétale et Microbiologie Environnementales</v>
          </cell>
          <cell r="E57" t="str">
            <v xml:space="preserve">HAVAUX Michel </v>
          </cell>
          <cell r="F57" t="str">
            <v>14L61</v>
          </cell>
          <cell r="G57" t="str">
            <v>UMR 6191</v>
          </cell>
          <cell r="H57" t="str">
            <v>UMR 7265</v>
          </cell>
          <cell r="I57" t="str">
            <v>9802U161</v>
          </cell>
          <cell r="J57" t="str">
            <v>9802U161</v>
          </cell>
          <cell r="K57">
            <v>110</v>
          </cell>
        </row>
        <row r="58">
          <cell r="C58" t="str">
            <v>CERIMED</v>
          </cell>
          <cell r="D58" t="str">
            <v>CERIMED</v>
          </cell>
          <cell r="E58" t="str">
            <v>MEGE Jean-Louis</v>
          </cell>
          <cell r="F58" t="str">
            <v>CERIMED</v>
          </cell>
          <cell r="G58" t="str">
            <v>CERIMED</v>
          </cell>
          <cell r="H58" t="str">
            <v>CERIMED</v>
          </cell>
          <cell r="I58" t="str">
            <v>9802CERI</v>
          </cell>
          <cell r="J58" t="str">
            <v>9802CERI</v>
          </cell>
          <cell r="K58">
            <v>106</v>
          </cell>
        </row>
        <row r="59">
          <cell r="C59" t="str">
            <v>CERIMED</v>
          </cell>
          <cell r="D59" t="str">
            <v>CERIMED</v>
          </cell>
          <cell r="E59" t="str">
            <v>MEGE Jean-Louis</v>
          </cell>
          <cell r="F59" t="str">
            <v>907GP</v>
          </cell>
          <cell r="G59" t="str">
            <v>CERIM</v>
          </cell>
          <cell r="H59" t="str">
            <v>CERIMED</v>
          </cell>
          <cell r="I59" t="str">
            <v xml:space="preserve">9802CERI </v>
          </cell>
          <cell r="J59" t="str">
            <v xml:space="preserve">9802CERI </v>
          </cell>
          <cell r="K59">
            <v>106</v>
          </cell>
        </row>
        <row r="60">
          <cell r="C60" t="str">
            <v>CIC</v>
          </cell>
          <cell r="D60" t="str">
            <v>CIC - Centre d'Investigation Clinique</v>
          </cell>
          <cell r="E60" t="str">
            <v>BERLAND Yvon</v>
          </cell>
          <cell r="F60">
            <v>0</v>
          </cell>
          <cell r="G60">
            <v>9502</v>
          </cell>
          <cell r="H60">
            <v>9502</v>
          </cell>
          <cell r="I60" t="str">
            <v>9802CICX</v>
          </cell>
          <cell r="J60" t="str">
            <v>9802CICX</v>
          </cell>
          <cell r="K60">
            <v>106</v>
          </cell>
        </row>
        <row r="61">
          <cell r="C61" t="str">
            <v>CIML</v>
          </cell>
          <cell r="D61" t="str">
            <v>CIML - Centre d'Immunologie de Marseille-Luminy</v>
          </cell>
          <cell r="E61" t="str">
            <v>VIVIER Eric</v>
          </cell>
          <cell r="F61" t="str">
            <v>14L45</v>
          </cell>
          <cell r="G61" t="str">
            <v>UM 631</v>
          </cell>
          <cell r="H61" t="str">
            <v>UMR_S 1104 / UMR 7280</v>
          </cell>
          <cell r="I61" t="str">
            <v>9802U162</v>
          </cell>
          <cell r="J61" t="str">
            <v>9802U162</v>
          </cell>
          <cell r="K61">
            <v>106</v>
          </cell>
        </row>
        <row r="62">
          <cell r="C62" t="str">
            <v>CIML</v>
          </cell>
          <cell r="D62" t="str">
            <v>CIML - Centre d'Immunologie de Marseille-Luminy</v>
          </cell>
          <cell r="E62" t="str">
            <v>VIVIER Eric</v>
          </cell>
          <cell r="F62" t="str">
            <v>14L45</v>
          </cell>
          <cell r="G62" t="str">
            <v>UMR 6102</v>
          </cell>
          <cell r="H62" t="str">
            <v>UMR_S 1104 / UMR 7280</v>
          </cell>
          <cell r="I62" t="str">
            <v>9802U162</v>
          </cell>
          <cell r="J62" t="str">
            <v>9802U162</v>
          </cell>
          <cell r="K62">
            <v>106</v>
          </cell>
        </row>
        <row r="63">
          <cell r="C63" t="str">
            <v>CIML</v>
          </cell>
          <cell r="D63" t="str">
            <v>CIML - Centre d'Immunologie de Marseille-Luminy</v>
          </cell>
          <cell r="E63" t="str">
            <v>VIVIER Eric</v>
          </cell>
          <cell r="F63" t="str">
            <v>14L45</v>
          </cell>
          <cell r="G63" t="str">
            <v>UMR-S 631</v>
          </cell>
          <cell r="H63" t="str">
            <v>UMR_S 1104 / UMR 7280</v>
          </cell>
          <cell r="I63" t="str">
            <v>9802U162</v>
          </cell>
          <cell r="J63" t="str">
            <v>9802U162</v>
          </cell>
          <cell r="K63">
            <v>106</v>
          </cell>
        </row>
        <row r="64">
          <cell r="C64" t="str">
            <v>CINAM</v>
          </cell>
          <cell r="D64" t="str">
            <v>CINAM - Centre Interdisciplinaire de Nanoscience de Marseille</v>
          </cell>
          <cell r="E64" t="str">
            <v>HENRY Claude</v>
          </cell>
          <cell r="F64" t="str">
            <v>14L07</v>
          </cell>
          <cell r="G64" t="str">
            <v>UPR 3118</v>
          </cell>
          <cell r="H64" t="str">
            <v>UMR 7325</v>
          </cell>
          <cell r="I64" t="str">
            <v>9802U118</v>
          </cell>
          <cell r="J64" t="str">
            <v>9802U118</v>
          </cell>
          <cell r="K64">
            <v>108</v>
          </cell>
        </row>
        <row r="65">
          <cell r="C65" t="str">
            <v>CIPHE</v>
          </cell>
          <cell r="D65" t="str">
            <v>CIPHE - Centre d'immunophénomique</v>
          </cell>
          <cell r="E65" t="str">
            <v>MALISSEN Bernard</v>
          </cell>
          <cell r="F65">
            <v>0</v>
          </cell>
          <cell r="G65">
            <v>0</v>
          </cell>
          <cell r="H65" t="str">
            <v>UMS 3367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COM</v>
          </cell>
          <cell r="D66" t="str">
            <v>COM Observation</v>
          </cell>
          <cell r="E66" t="str">
            <v>M.I.O</v>
          </cell>
          <cell r="F66" t="str">
            <v>15LUM</v>
          </cell>
          <cell r="G66" t="str">
            <v>UMS 2196</v>
          </cell>
          <cell r="H66" t="str">
            <v>UMS 2196</v>
          </cell>
          <cell r="I66" t="str">
            <v>9802OBSE</v>
          </cell>
          <cell r="J66" t="str">
            <v>9802OBSE</v>
          </cell>
          <cell r="K66">
            <v>110</v>
          </cell>
        </row>
        <row r="67">
          <cell r="C67" t="str">
            <v>CPPM</v>
          </cell>
          <cell r="D67" t="str">
            <v>CPPM - Centre de Physique des Particules de Marseille</v>
          </cell>
          <cell r="E67" t="str">
            <v>KAJFASZ Eric</v>
          </cell>
          <cell r="F67" t="str">
            <v>14L12</v>
          </cell>
          <cell r="G67" t="str">
            <v>UMR 6550</v>
          </cell>
          <cell r="H67" t="str">
            <v>UMR 7346</v>
          </cell>
          <cell r="I67" t="str">
            <v>DGG CNRS</v>
          </cell>
          <cell r="J67">
            <v>0</v>
          </cell>
          <cell r="K67">
            <v>108</v>
          </cell>
        </row>
        <row r="68">
          <cell r="C68" t="str">
            <v>CPT</v>
          </cell>
          <cell r="D68" t="str">
            <v xml:space="preserve">CPT - Centre de Physique Théorique </v>
          </cell>
          <cell r="E68" t="str">
            <v>MARTIN Thierry</v>
          </cell>
          <cell r="F68" t="str">
            <v>14L06</v>
          </cell>
          <cell r="G68" t="str">
            <v>UMR 6207</v>
          </cell>
          <cell r="H68" t="str">
            <v>UMR 7332</v>
          </cell>
          <cell r="I68" t="str">
            <v>9802U163</v>
          </cell>
          <cell r="J68" t="str">
            <v>9802U163</v>
          </cell>
          <cell r="K68">
            <v>108</v>
          </cell>
        </row>
        <row r="69">
          <cell r="C69" t="str">
            <v>CRCM</v>
          </cell>
          <cell r="D69" t="str">
            <v>CRCM - Centre de Recherche en cancérologie de Marseille</v>
          </cell>
          <cell r="E69" t="str">
            <v xml:space="preserve">BORG Jean-Paul </v>
          </cell>
          <cell r="F69" t="str">
            <v>25L08</v>
          </cell>
          <cell r="G69" t="str">
            <v>UPR 3081</v>
          </cell>
          <cell r="H69" t="str">
            <v>UMR_S 1068 / UMR 7258</v>
          </cell>
          <cell r="I69" t="str">
            <v>9802U203</v>
          </cell>
          <cell r="J69" t="str">
            <v>9802U203</v>
          </cell>
          <cell r="K69">
            <v>106</v>
          </cell>
        </row>
        <row r="70">
          <cell r="C70" t="str">
            <v>CRCM</v>
          </cell>
          <cell r="D70" t="str">
            <v>CRCM - Centre de Recherche en cancérologie de Marseille</v>
          </cell>
          <cell r="E70" t="str">
            <v xml:space="preserve">BORG Jean-Paul </v>
          </cell>
          <cell r="F70" t="str">
            <v>25L23</v>
          </cell>
          <cell r="G70" t="str">
            <v>UMR_S 891</v>
          </cell>
          <cell r="H70" t="str">
            <v>UMR_S 1068 / UMR 7258</v>
          </cell>
          <cell r="I70" t="str">
            <v>9802U203</v>
          </cell>
          <cell r="J70" t="str">
            <v>9802U203</v>
          </cell>
          <cell r="K70">
            <v>106</v>
          </cell>
        </row>
        <row r="71">
          <cell r="C71" t="str">
            <v>CRCM</v>
          </cell>
          <cell r="D71" t="str">
            <v>CRCM - Centre de Recherche en cancérologie de Marseille</v>
          </cell>
          <cell r="E71" t="str">
            <v>BORG Jean-Paul</v>
          </cell>
          <cell r="F71" t="str">
            <v>25L23</v>
          </cell>
          <cell r="G71" t="str">
            <v>UMR_S 599</v>
          </cell>
          <cell r="H71" t="str">
            <v>UMR_S 1068 / UMR 7258</v>
          </cell>
          <cell r="I71" t="str">
            <v>9802U203</v>
          </cell>
          <cell r="J71" t="str">
            <v>9802U203</v>
          </cell>
          <cell r="K71">
            <v>106</v>
          </cell>
        </row>
        <row r="72">
          <cell r="C72" t="str">
            <v>CRET LOG</v>
          </cell>
          <cell r="D72" t="str">
            <v>CRET-LOG - Centre de Recherche sur le Transport et la Logistique</v>
          </cell>
          <cell r="E72" t="str">
            <v>FABBE-COSTES Nathalie</v>
          </cell>
          <cell r="F72" t="str">
            <v>02L17</v>
          </cell>
          <cell r="G72" t="str">
            <v>EA 4225</v>
          </cell>
          <cell r="H72" t="str">
            <v>EA 881</v>
          </cell>
          <cell r="I72" t="str">
            <v>9802E402</v>
          </cell>
          <cell r="J72" t="str">
            <v>9802E402</v>
          </cell>
          <cell r="K72">
            <v>111</v>
          </cell>
        </row>
        <row r="73">
          <cell r="C73" t="str">
            <v>CRMBM</v>
          </cell>
          <cell r="D73" t="str">
            <v>CRMBM - Centre de Résonance Magnétique Biologique et Médicale</v>
          </cell>
          <cell r="E73" t="str">
            <v>BERNARD Monique (COZZONE Patrick)</v>
          </cell>
          <cell r="F73" t="str">
            <v>25L09</v>
          </cell>
          <cell r="G73" t="str">
            <v>UMR 6612</v>
          </cell>
          <cell r="H73" t="str">
            <v>UMR 7339</v>
          </cell>
          <cell r="I73" t="str">
            <v>9802U204</v>
          </cell>
          <cell r="J73" t="str">
            <v>9802U204</v>
          </cell>
          <cell r="K73">
            <v>106</v>
          </cell>
        </row>
        <row r="74">
          <cell r="C74" t="str">
            <v>CRN2M</v>
          </cell>
          <cell r="D74" t="str">
            <v>CRN2M - Centre de Recherche en Neurobiologie-Neurophysiologie de Marseille</v>
          </cell>
          <cell r="E74" t="str">
            <v xml:space="preserve">ENJALBERT Alain </v>
          </cell>
          <cell r="F74" t="str">
            <v>25L31</v>
          </cell>
          <cell r="G74" t="str">
            <v>UMR 6231</v>
          </cell>
          <cell r="H74" t="str">
            <v>UMR 7286</v>
          </cell>
          <cell r="I74" t="str">
            <v>9802U205</v>
          </cell>
          <cell r="J74">
            <v>0</v>
          </cell>
          <cell r="K74">
            <v>106</v>
          </cell>
        </row>
        <row r="75">
          <cell r="C75" t="str">
            <v>CRN2M EQ1</v>
          </cell>
          <cell r="D75" t="str">
            <v>CRN2M / EQ 1</v>
          </cell>
          <cell r="E75" t="str">
            <v>TELL</v>
          </cell>
          <cell r="F75" t="str">
            <v xml:space="preserve">25L311 </v>
          </cell>
          <cell r="G75" t="str">
            <v>UMR 6231</v>
          </cell>
          <cell r="H75" t="str">
            <v>UMR 7286</v>
          </cell>
          <cell r="I75" t="str">
            <v>9802U2051</v>
          </cell>
          <cell r="J75" t="str">
            <v>9802U2051P</v>
          </cell>
          <cell r="K75">
            <v>106</v>
          </cell>
        </row>
        <row r="76">
          <cell r="C76" t="str">
            <v>CRN2M EQ10</v>
          </cell>
          <cell r="D76" t="str">
            <v>CRN2M / EQ 10</v>
          </cell>
          <cell r="E76" t="str">
            <v>DARGENT</v>
          </cell>
          <cell r="F76" t="str">
            <v>25L3110</v>
          </cell>
          <cell r="G76" t="str">
            <v>UMR 6231</v>
          </cell>
          <cell r="H76" t="str">
            <v>UMR 7286</v>
          </cell>
          <cell r="I76" t="str">
            <v>9802U205Z</v>
          </cell>
          <cell r="J76" t="str">
            <v>902U205ZP</v>
          </cell>
          <cell r="K76">
            <v>106</v>
          </cell>
        </row>
        <row r="77">
          <cell r="C77" t="str">
            <v>CRN2M EQ12</v>
          </cell>
          <cell r="D77" t="str">
            <v>CRN2M / EQ 12</v>
          </cell>
          <cell r="E77" t="str">
            <v xml:space="preserve">HILAIRE   </v>
          </cell>
          <cell r="F77" t="str">
            <v>Anc 25L3112</v>
          </cell>
          <cell r="G77" t="str">
            <v>UMR 6231</v>
          </cell>
          <cell r="H77" t="str">
            <v>UMR 7286</v>
          </cell>
          <cell r="I77" t="str">
            <v>INSERM</v>
          </cell>
          <cell r="J77">
            <v>0</v>
          </cell>
          <cell r="K77">
            <v>106</v>
          </cell>
        </row>
        <row r="78">
          <cell r="C78" t="str">
            <v>CRN2M EQ2</v>
          </cell>
          <cell r="D78" t="str">
            <v>CRN2M / EQ 2</v>
          </cell>
          <cell r="E78" t="str">
            <v>DELMAS</v>
          </cell>
          <cell r="F78" t="str">
            <v>25L312</v>
          </cell>
          <cell r="G78" t="str">
            <v>UMR 6231</v>
          </cell>
          <cell r="H78" t="str">
            <v>UMR 7286</v>
          </cell>
          <cell r="I78" t="str">
            <v>9802U2052</v>
          </cell>
          <cell r="J78" t="str">
            <v>9802U205P</v>
          </cell>
          <cell r="K78">
            <v>106</v>
          </cell>
        </row>
        <row r="79">
          <cell r="C79" t="str">
            <v>CRN2M EQ3</v>
          </cell>
          <cell r="D79" t="str">
            <v>CRN2M / EQ 12</v>
          </cell>
          <cell r="E79" t="str">
            <v>GESTREAU</v>
          </cell>
          <cell r="F79" t="str">
            <v>25L3112</v>
          </cell>
          <cell r="G79" t="str">
            <v>UMR 6231</v>
          </cell>
          <cell r="H79" t="str">
            <v>UMR 7286</v>
          </cell>
          <cell r="I79" t="str">
            <v>9802U2053</v>
          </cell>
          <cell r="J79" t="str">
            <v>9802U2053P</v>
          </cell>
          <cell r="K79">
            <v>106</v>
          </cell>
        </row>
        <row r="80">
          <cell r="C80" t="str">
            <v>CRN2M EQ3</v>
          </cell>
          <cell r="D80" t="str">
            <v>CRN2M / EQ 3</v>
          </cell>
          <cell r="E80" t="str">
            <v>FAIVRE-SARRAILH Catherine</v>
          </cell>
          <cell r="F80" t="str">
            <v>25L313</v>
          </cell>
          <cell r="G80" t="str">
            <v>UMR 6231</v>
          </cell>
          <cell r="H80" t="str">
            <v>UMR 7286</v>
          </cell>
          <cell r="I80" t="str">
            <v>9802U2053</v>
          </cell>
          <cell r="J80" t="str">
            <v>9802U2053P</v>
          </cell>
          <cell r="K80">
            <v>106</v>
          </cell>
        </row>
        <row r="81">
          <cell r="C81" t="str">
            <v>CRN2M EQ4</v>
          </cell>
          <cell r="D81" t="str">
            <v>CRN2M / EQ 4</v>
          </cell>
          <cell r="E81" t="str">
            <v>BARLIER Anne</v>
          </cell>
          <cell r="F81" t="str">
            <v>25L314</v>
          </cell>
          <cell r="G81" t="str">
            <v>UMR 6231</v>
          </cell>
          <cell r="H81" t="str">
            <v>UMR 7286</v>
          </cell>
          <cell r="I81" t="str">
            <v>9802U2054</v>
          </cell>
          <cell r="J81" t="str">
            <v>9802U2054P</v>
          </cell>
          <cell r="K81">
            <v>106</v>
          </cell>
        </row>
        <row r="82">
          <cell r="C82" t="str">
            <v>CRN2M EQ5</v>
          </cell>
          <cell r="D82" t="str">
            <v>CRN2M / EQ 5</v>
          </cell>
          <cell r="E82" t="str">
            <v>MOTHET</v>
          </cell>
          <cell r="F82" t="str">
            <v>25L315</v>
          </cell>
          <cell r="G82" t="str">
            <v>UMR 6231</v>
          </cell>
          <cell r="H82" t="str">
            <v>UMR 7286</v>
          </cell>
          <cell r="I82" t="str">
            <v>9802U2055</v>
          </cell>
          <cell r="J82" t="str">
            <v>9802U2055P</v>
          </cell>
          <cell r="K82">
            <v>106</v>
          </cell>
        </row>
        <row r="83">
          <cell r="C83" t="str">
            <v>CRN2M EQ6</v>
          </cell>
          <cell r="D83" t="str">
            <v>CRN2M / EQ 6</v>
          </cell>
          <cell r="E83" t="str">
            <v>BOLSER</v>
          </cell>
          <cell r="F83" t="str">
            <v>25L316</v>
          </cell>
          <cell r="G83" t="str">
            <v>UMR 6231</v>
          </cell>
          <cell r="H83" t="str">
            <v>UMR 7286</v>
          </cell>
          <cell r="I83" t="str">
            <v>SUPPRIME</v>
          </cell>
          <cell r="J83">
            <v>0</v>
          </cell>
          <cell r="K83">
            <v>106</v>
          </cell>
        </row>
        <row r="84">
          <cell r="C84" t="str">
            <v>CRN2M EQ7</v>
          </cell>
          <cell r="D84" t="str">
            <v>CRN2M / EQ 7</v>
          </cell>
          <cell r="E84" t="str">
            <v>BARLIER</v>
          </cell>
          <cell r="F84" t="str">
            <v>25L317</v>
          </cell>
          <cell r="G84" t="str">
            <v>UMR 6231</v>
          </cell>
          <cell r="H84" t="str">
            <v>UMR 7286</v>
          </cell>
          <cell r="I84" t="str">
            <v>9802U2057</v>
          </cell>
          <cell r="J84" t="str">
            <v>9802U2057P</v>
          </cell>
          <cell r="K84">
            <v>106</v>
          </cell>
        </row>
        <row r="85">
          <cell r="C85" t="str">
            <v>CRN2M EQ8</v>
          </cell>
          <cell r="D85" t="str">
            <v>CRN2M / EQ 8</v>
          </cell>
          <cell r="E85" t="str">
            <v>BRUE</v>
          </cell>
          <cell r="F85" t="str">
            <v>25L318</v>
          </cell>
          <cell r="G85" t="str">
            <v>UMR 6231</v>
          </cell>
          <cell r="H85" t="str">
            <v>UMR 7286</v>
          </cell>
          <cell r="I85" t="str">
            <v>9802U2058</v>
          </cell>
          <cell r="J85" t="str">
            <v>9802U2058</v>
          </cell>
          <cell r="K85">
            <v>106</v>
          </cell>
        </row>
        <row r="86">
          <cell r="C86" t="str">
            <v>CRN2M EQ9</v>
          </cell>
          <cell r="D86" t="str">
            <v>CRN2M / EQ 9</v>
          </cell>
          <cell r="E86" t="str">
            <v>BOUCRAUT</v>
          </cell>
          <cell r="F86" t="str">
            <v>25L319</v>
          </cell>
          <cell r="G86" t="str">
            <v>UMR 6231</v>
          </cell>
          <cell r="H86" t="str">
            <v>UMR 7286</v>
          </cell>
          <cell r="I86" t="str">
            <v>9802U2059</v>
          </cell>
          <cell r="J86" t="str">
            <v>9802U2059P</v>
          </cell>
          <cell r="K86">
            <v>106</v>
          </cell>
        </row>
        <row r="87">
          <cell r="C87" t="str">
            <v>CRN2M PLAT</v>
          </cell>
          <cell r="D87" t="str">
            <v>CRN2M PLATEFORME</v>
          </cell>
          <cell r="E87" t="str">
            <v>BOUGIS</v>
          </cell>
          <cell r="F87">
            <v>0</v>
          </cell>
          <cell r="G87" t="str">
            <v>UMR 6231</v>
          </cell>
          <cell r="H87" t="str">
            <v>UMR 7286</v>
          </cell>
          <cell r="I87" t="str">
            <v>9802U205P</v>
          </cell>
          <cell r="J87">
            <v>0</v>
          </cell>
          <cell r="K87">
            <v>106</v>
          </cell>
        </row>
        <row r="88">
          <cell r="C88" t="str">
            <v>CRO2</v>
          </cell>
          <cell r="D88" t="str">
            <v>CRO2 - Centre de Recherches en Oncologie biologique et Onco-pharmacologie</v>
          </cell>
          <cell r="E88" t="str">
            <v>LOMBARDO Dominique</v>
          </cell>
          <cell r="F88" t="str">
            <v>09L09</v>
          </cell>
          <cell r="G88" t="str">
            <v>UMR_S 777</v>
          </cell>
          <cell r="H88" t="str">
            <v>UMR_S 911</v>
          </cell>
          <cell r="I88" t="str">
            <v>9802U206</v>
          </cell>
          <cell r="J88" t="str">
            <v>9802U206</v>
          </cell>
          <cell r="K88">
            <v>106</v>
          </cell>
        </row>
        <row r="89">
          <cell r="C89" t="str">
            <v>CRO2</v>
          </cell>
          <cell r="D89" t="str">
            <v>CRO2 - Centre de Recherches en Oncologie biologique et Onco-pharmacologie</v>
          </cell>
          <cell r="E89" t="str">
            <v>LOMBARDO Dominique</v>
          </cell>
          <cell r="F89" t="str">
            <v>25LL2</v>
          </cell>
          <cell r="G89" t="str">
            <v>UMR_S 911</v>
          </cell>
          <cell r="H89" t="str">
            <v>UMR_S 911</v>
          </cell>
          <cell r="I89" t="str">
            <v>9802U206</v>
          </cell>
          <cell r="J89" t="str">
            <v>9802U206</v>
          </cell>
          <cell r="K89">
            <v>106</v>
          </cell>
        </row>
        <row r="90">
          <cell r="C90" t="str">
            <v>CRO2</v>
          </cell>
          <cell r="D90" t="str">
            <v>CRO2 - Centre de Recherches en Oncologie biologique et Onco-pharmacologie</v>
          </cell>
          <cell r="E90" t="str">
            <v>LOMBARDO Dominique</v>
          </cell>
          <cell r="F90" t="str">
            <v>25L32</v>
          </cell>
          <cell r="G90" t="str">
            <v>UMR_S 911</v>
          </cell>
          <cell r="H90" t="str">
            <v>UMR_S 911</v>
          </cell>
          <cell r="I90" t="str">
            <v>9802U206</v>
          </cell>
          <cell r="J90" t="str">
            <v>9802U206</v>
          </cell>
          <cell r="K90">
            <v>106</v>
          </cell>
        </row>
        <row r="91">
          <cell r="C91" t="str">
            <v>DEFI</v>
          </cell>
          <cell r="D91" t="str">
            <v>DEFI - Développement Economique et Finance Internationale</v>
          </cell>
          <cell r="E91" t="str">
            <v>NANCY Gilles</v>
          </cell>
          <cell r="F91" t="str">
            <v>02L11</v>
          </cell>
          <cell r="G91" t="str">
            <v>EA 4265</v>
          </cell>
          <cell r="H91" t="str">
            <v>EA 4265</v>
          </cell>
          <cell r="I91" t="str">
            <v>9802E403</v>
          </cell>
          <cell r="J91" t="str">
            <v>9802E403</v>
          </cell>
          <cell r="K91">
            <v>111</v>
          </cell>
        </row>
        <row r="92">
          <cell r="C92" t="str">
            <v>DIVERS</v>
          </cell>
          <cell r="D92" t="str">
            <v>Divers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9000DI</v>
          </cell>
          <cell r="J92" t="str">
            <v>90000DITCAM</v>
          </cell>
          <cell r="K92">
            <v>0</v>
          </cell>
        </row>
        <row r="93">
          <cell r="C93" t="str">
            <v>DPIL</v>
          </cell>
          <cell r="D93" t="str">
            <v>Travaux aménagement Timone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9020TATI</v>
          </cell>
          <cell r="J93">
            <v>0</v>
          </cell>
          <cell r="K93">
            <v>114</v>
          </cell>
        </row>
        <row r="94">
          <cell r="C94" t="str">
            <v>DPIL</v>
          </cell>
          <cell r="D94" t="str">
            <v>DPIL Logistique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9022LO</v>
          </cell>
          <cell r="J94">
            <v>0</v>
          </cell>
          <cell r="K94">
            <v>114</v>
          </cell>
        </row>
        <row r="95">
          <cell r="C95" t="str">
            <v>DPIL</v>
          </cell>
          <cell r="D95" t="str">
            <v>DPIL Maintenance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 t="str">
            <v>9022MA</v>
          </cell>
          <cell r="J95">
            <v>0</v>
          </cell>
          <cell r="K95">
            <v>114</v>
          </cell>
        </row>
        <row r="96">
          <cell r="C96" t="str">
            <v>DPIL</v>
          </cell>
          <cell r="D96" t="str">
            <v>DPIL Travaux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 t="str">
            <v>9022TG</v>
          </cell>
          <cell r="J96">
            <v>0</v>
          </cell>
          <cell r="K96">
            <v>114</v>
          </cell>
        </row>
        <row r="97">
          <cell r="C97" t="str">
            <v>DPIL</v>
          </cell>
          <cell r="D97" t="str">
            <v>Travaux GER P2 Timone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 t="str">
            <v>9022TGTI</v>
          </cell>
          <cell r="J97">
            <v>0</v>
          </cell>
          <cell r="K97">
            <v>114</v>
          </cell>
        </row>
        <row r="98">
          <cell r="C98" t="str">
            <v>DS-ACI</v>
          </cell>
          <cell r="D98" t="str">
            <v>DS-ACI - Dysoxie, suractivité: aspects cellulaires et intégratifs</v>
          </cell>
          <cell r="E98" t="str">
            <v xml:space="preserve">GUIEU Régis </v>
          </cell>
          <cell r="F98" t="str">
            <v>25L14</v>
          </cell>
          <cell r="G98" t="str">
            <v>UMR_MD 2</v>
          </cell>
          <cell r="H98" t="str">
            <v>UMR_MD 2</v>
          </cell>
          <cell r="I98" t="str">
            <v>9802U207</v>
          </cell>
          <cell r="J98" t="str">
            <v>9802U207</v>
          </cell>
          <cell r="K98">
            <v>106</v>
          </cell>
        </row>
        <row r="99">
          <cell r="C99" t="str">
            <v>EA Sport</v>
          </cell>
          <cell r="D99" t="str">
            <v>SPORT Faculté des sciences  - Luminy</v>
          </cell>
          <cell r="E99">
            <v>0</v>
          </cell>
          <cell r="F99">
            <v>0</v>
          </cell>
          <cell r="G99" t="str">
            <v>EA</v>
          </cell>
          <cell r="H99" t="str">
            <v>EA</v>
          </cell>
          <cell r="I99" t="str">
            <v>9802E331</v>
          </cell>
          <cell r="J99" t="str">
            <v>9802E331</v>
          </cell>
          <cell r="K99">
            <v>0</v>
          </cell>
        </row>
        <row r="100">
          <cell r="C100" t="str">
            <v>ED PSM</v>
          </cell>
          <cell r="D100" t="str">
            <v>ED PSM: Physique &amp; sciences de la matière</v>
          </cell>
          <cell r="E100" t="str">
            <v>COUSINOU-ETIENNE Marie claude</v>
          </cell>
          <cell r="F100">
            <v>0</v>
          </cell>
          <cell r="G100" t="str">
            <v>ED 352</v>
          </cell>
          <cell r="H100" t="str">
            <v>ED 352</v>
          </cell>
          <cell r="I100" t="str">
            <v>9802D352</v>
          </cell>
          <cell r="J100" t="str">
            <v>9802D352</v>
          </cell>
          <cell r="K100">
            <v>108</v>
          </cell>
        </row>
        <row r="101">
          <cell r="C101" t="str">
            <v>ED Sciences eco Gestion</v>
          </cell>
          <cell r="D101" t="str">
            <v>ED Sciences économiques et de gestion</v>
          </cell>
          <cell r="E101" t="str">
            <v>BATTEAU Pierre</v>
          </cell>
          <cell r="F101">
            <v>0</v>
          </cell>
          <cell r="G101" t="str">
            <v>ED 372</v>
          </cell>
          <cell r="H101" t="str">
            <v>ED 372</v>
          </cell>
          <cell r="I101" t="str">
            <v>9802D372</v>
          </cell>
          <cell r="J101" t="str">
            <v>9802D372</v>
          </cell>
          <cell r="K101">
            <v>111</v>
          </cell>
        </row>
        <row r="102">
          <cell r="C102" t="str">
            <v>ED SMH</v>
          </cell>
          <cell r="D102" t="str">
            <v>ED SMH: Sciences du mouvement humain</v>
          </cell>
          <cell r="E102" t="str">
            <v>BOOTSMA Reinoud</v>
          </cell>
          <cell r="F102">
            <v>0</v>
          </cell>
          <cell r="G102" t="str">
            <v>ED 463</v>
          </cell>
          <cell r="H102" t="str">
            <v>ED 463</v>
          </cell>
          <cell r="I102" t="str">
            <v>9802D463</v>
          </cell>
          <cell r="J102" t="str">
            <v>9802D463</v>
          </cell>
          <cell r="K102">
            <v>112</v>
          </cell>
        </row>
        <row r="103">
          <cell r="C103" t="str">
            <v>ED SVDS</v>
          </cell>
          <cell r="D103" t="str">
            <v>ED SVDS: Sciences de la vie et de la santé</v>
          </cell>
          <cell r="E103" t="str">
            <v>NAQUET Philippe</v>
          </cell>
          <cell r="F103">
            <v>0</v>
          </cell>
          <cell r="G103" t="str">
            <v>ED 62</v>
          </cell>
          <cell r="H103" t="str">
            <v>ED 62</v>
          </cell>
          <cell r="I103" t="str">
            <v>9802D062</v>
          </cell>
          <cell r="J103" t="str">
            <v>9802D062</v>
          </cell>
          <cell r="K103">
            <v>106</v>
          </cell>
        </row>
        <row r="104">
          <cell r="C104" t="str">
            <v>EPV UVE</v>
          </cell>
          <cell r="D104" t="str">
            <v>EPV UVE: Emergence des Pathologies Virales</v>
          </cell>
          <cell r="E104" t="str">
            <v>Xavier DE LAMBALLERIE</v>
          </cell>
          <cell r="F104" t="str">
            <v>25L13</v>
          </cell>
          <cell r="G104" t="str">
            <v>UMR_D 190</v>
          </cell>
          <cell r="H104" t="str">
            <v>UMR_D 190</v>
          </cell>
          <cell r="I104" t="str">
            <v>9802U209</v>
          </cell>
          <cell r="J104" t="str">
            <v>9802U209</v>
          </cell>
          <cell r="K104">
            <v>106</v>
          </cell>
        </row>
        <row r="105">
          <cell r="C105" t="str">
            <v>EPVCT</v>
          </cell>
          <cell r="D105" t="str">
            <v>EPVCT - Endothélium, Pathologies Vasculaires et Cibles Thérapeutiques</v>
          </cell>
          <cell r="E105" t="str">
            <v>DIGNAT-GEORGE Françoise</v>
          </cell>
          <cell r="F105" t="str">
            <v>09L10</v>
          </cell>
          <cell r="G105" t="str">
            <v>UMR_S 608 DGG</v>
          </cell>
          <cell r="H105" t="str">
            <v>UMR_S 1076</v>
          </cell>
          <cell r="I105" t="str">
            <v>9802U210</v>
          </cell>
          <cell r="J105" t="str">
            <v>9802U210</v>
          </cell>
          <cell r="K105">
            <v>106</v>
          </cell>
        </row>
        <row r="106">
          <cell r="C106" t="str">
            <v>VRCM</v>
          </cell>
          <cell r="D106" t="str">
            <v>VRCM - Vadcular Research Center of Marseille</v>
          </cell>
          <cell r="E106" t="str">
            <v>DIGNAT-GEORGE Françoise</v>
          </cell>
          <cell r="F106" t="str">
            <v>09L10</v>
          </cell>
          <cell r="G106" t="str">
            <v>UMR_S 608 DGG</v>
          </cell>
          <cell r="H106" t="str">
            <v>UMR_S 1076</v>
          </cell>
          <cell r="I106" t="str">
            <v>9802U210</v>
          </cell>
          <cell r="J106" t="str">
            <v>9802U210</v>
          </cell>
          <cell r="K106">
            <v>106</v>
          </cell>
        </row>
        <row r="107">
          <cell r="C107" t="str">
            <v>ERASMUS</v>
          </cell>
          <cell r="D107" t="str">
            <v>ERASMUS</v>
          </cell>
          <cell r="E107">
            <v>0</v>
          </cell>
          <cell r="F107" t="str">
            <v>31OM</v>
          </cell>
          <cell r="G107" t="str">
            <v>Mundus</v>
          </cell>
          <cell r="H107" t="str">
            <v>Mundus</v>
          </cell>
          <cell r="I107" t="str">
            <v>9520ER</v>
          </cell>
          <cell r="J107" t="str">
            <v>952OER</v>
          </cell>
          <cell r="K107">
            <v>113</v>
          </cell>
        </row>
        <row r="108">
          <cell r="C108" t="str">
            <v>ERASMUS</v>
          </cell>
          <cell r="D108" t="str">
            <v>ERASMUS</v>
          </cell>
          <cell r="E108">
            <v>0</v>
          </cell>
          <cell r="F108" t="str">
            <v>31SE</v>
          </cell>
          <cell r="G108" t="str">
            <v>Mundus</v>
          </cell>
          <cell r="H108" t="str">
            <v>Mundus</v>
          </cell>
          <cell r="I108" t="str">
            <v>9520ER</v>
          </cell>
          <cell r="J108" t="str">
            <v>952OER</v>
          </cell>
          <cell r="K108">
            <v>113</v>
          </cell>
        </row>
        <row r="109">
          <cell r="C109" t="str">
            <v>ERASMUS</v>
          </cell>
          <cell r="D109" t="str">
            <v>ERASMUS</v>
          </cell>
          <cell r="E109">
            <v>0</v>
          </cell>
          <cell r="F109" t="str">
            <v>31SO</v>
          </cell>
          <cell r="G109" t="str">
            <v>Mundus</v>
          </cell>
          <cell r="H109" t="str">
            <v>Mundus</v>
          </cell>
          <cell r="I109" t="str">
            <v>9520ER</v>
          </cell>
          <cell r="J109" t="str">
            <v>952OER</v>
          </cell>
          <cell r="K109">
            <v>113</v>
          </cell>
        </row>
        <row r="110">
          <cell r="C110" t="str">
            <v>ERICS</v>
          </cell>
          <cell r="D110" t="str">
            <v>ERICS</v>
          </cell>
          <cell r="E110" t="str">
            <v>MUNTEAN Traian</v>
          </cell>
          <cell r="F110" t="str">
            <v>12L06</v>
          </cell>
          <cell r="G110">
            <v>0</v>
          </cell>
          <cell r="H110">
            <v>0</v>
          </cell>
          <cell r="I110" t="str">
            <v>9800ADDP</v>
          </cell>
          <cell r="J110" t="str">
            <v>9800ADDP</v>
          </cell>
          <cell r="K110">
            <v>107</v>
          </cell>
        </row>
        <row r="111">
          <cell r="C111" t="str">
            <v>ESPACE</v>
          </cell>
          <cell r="D111" t="str">
            <v>ESPACE DESMID</v>
          </cell>
          <cell r="E111" t="str">
            <v>VOIRON Christine</v>
          </cell>
          <cell r="F111" t="str">
            <v>14L01</v>
          </cell>
          <cell r="G111" t="str">
            <v>UMR 6012</v>
          </cell>
          <cell r="H111" t="str">
            <v>UMR 7300</v>
          </cell>
          <cell r="I111" t="str">
            <v>9801U326</v>
          </cell>
          <cell r="J111" t="str">
            <v>9801U326</v>
          </cell>
          <cell r="K111">
            <v>110</v>
          </cell>
        </row>
        <row r="112">
          <cell r="C112" t="str">
            <v>FRESNEL</v>
          </cell>
          <cell r="D112" t="str">
            <v>Institut Fresnel</v>
          </cell>
          <cell r="E112" t="str">
            <v>Stefan ENOCH</v>
          </cell>
          <cell r="F112">
            <v>0</v>
          </cell>
          <cell r="G112">
            <v>0</v>
          </cell>
          <cell r="H112" t="str">
            <v>UMR 7249</v>
          </cell>
          <cell r="I112" t="str">
            <v>9803U104</v>
          </cell>
          <cell r="J112" t="str">
            <v>9803U104</v>
          </cell>
          <cell r="K112">
            <v>108</v>
          </cell>
        </row>
        <row r="113">
          <cell r="C113" t="str">
            <v>FRIIAM</v>
          </cell>
          <cell r="D113" t="str">
            <v>FRIIAM</v>
          </cell>
          <cell r="E113">
            <v>0</v>
          </cell>
          <cell r="F113">
            <v>0</v>
          </cell>
          <cell r="G113" t="str">
            <v>FR</v>
          </cell>
          <cell r="H113" t="str">
            <v>FR</v>
          </cell>
          <cell r="I113" t="str">
            <v>9802F174</v>
          </cell>
          <cell r="J113" t="str">
            <v>9802F174</v>
          </cell>
          <cell r="K113">
            <v>1012</v>
          </cell>
        </row>
        <row r="114">
          <cell r="C114" t="str">
            <v>GENOPOLE</v>
          </cell>
          <cell r="D114" t="str">
            <v>GENOPOLE</v>
          </cell>
          <cell r="E114">
            <v>0</v>
          </cell>
          <cell r="F114" t="str">
            <v>35LGE</v>
          </cell>
          <cell r="G114" t="str">
            <v>Genopole</v>
          </cell>
          <cell r="H114" t="str">
            <v>Genopole</v>
          </cell>
          <cell r="I114" t="str">
            <v>9802GENO</v>
          </cell>
          <cell r="J114" t="str">
            <v>9802GENO</v>
          </cell>
          <cell r="K114">
            <v>106</v>
          </cell>
        </row>
        <row r="115">
          <cell r="C115" t="str">
            <v>GENOPOLE</v>
          </cell>
          <cell r="D115" t="str">
            <v>GENOPOLE</v>
          </cell>
          <cell r="E115">
            <v>0</v>
          </cell>
          <cell r="F115" t="str">
            <v>CRRP</v>
          </cell>
          <cell r="G115" t="str">
            <v>Genopole</v>
          </cell>
          <cell r="H115" t="str">
            <v>Genopole</v>
          </cell>
          <cell r="I115" t="str">
            <v>9802GENO</v>
          </cell>
          <cell r="J115" t="str">
            <v>9802GENO</v>
          </cell>
          <cell r="K115">
            <v>106</v>
          </cell>
        </row>
        <row r="116">
          <cell r="C116" t="str">
            <v>GENOPOLE</v>
          </cell>
          <cell r="D116" t="str">
            <v>GENOPOLE</v>
          </cell>
          <cell r="E116">
            <v>0</v>
          </cell>
          <cell r="F116" t="str">
            <v>RP07</v>
          </cell>
          <cell r="G116" t="str">
            <v>Genopole</v>
          </cell>
          <cell r="H116" t="str">
            <v>Genopole</v>
          </cell>
          <cell r="I116" t="str">
            <v>9802GENO</v>
          </cell>
          <cell r="J116" t="str">
            <v>9802GENO</v>
          </cell>
          <cell r="K116">
            <v>106</v>
          </cell>
        </row>
        <row r="117">
          <cell r="C117" t="str">
            <v>GIMP</v>
          </cell>
          <cell r="D117" t="str">
            <v>GIMP - Génétique et Immunologie des Maladies Parasitaires</v>
          </cell>
          <cell r="E117" t="str">
            <v>DESSEIN Alain</v>
          </cell>
          <cell r="F117" t="str">
            <v>25L10</v>
          </cell>
          <cell r="G117" t="str">
            <v>UMR_S 906</v>
          </cell>
          <cell r="H117" t="str">
            <v>UMR_S 906</v>
          </cell>
          <cell r="I117" t="str">
            <v>9802U211</v>
          </cell>
          <cell r="J117" t="str">
            <v>9802U211</v>
          </cell>
          <cell r="K117">
            <v>106</v>
          </cell>
        </row>
        <row r="118">
          <cell r="C118" t="str">
            <v>GMGF</v>
          </cell>
          <cell r="D118" t="str">
            <v>GMGF - Génétique Médicale et Génomique Fonctionnelle</v>
          </cell>
          <cell r="E118" t="str">
            <v>LEVY Nicolas</v>
          </cell>
          <cell r="F118" t="str">
            <v>25L12</v>
          </cell>
          <cell r="G118" t="str">
            <v>UMR_S 910</v>
          </cell>
          <cell r="H118" t="str">
            <v>UMR_S 910</v>
          </cell>
          <cell r="I118" t="str">
            <v>9802U212</v>
          </cell>
          <cell r="J118">
            <v>0</v>
          </cell>
          <cell r="K118">
            <v>106</v>
          </cell>
        </row>
        <row r="119">
          <cell r="C119" t="str">
            <v>GMGF EQA</v>
          </cell>
          <cell r="D119" t="str">
            <v>GMGF EQ A</v>
          </cell>
          <cell r="E119" t="str">
            <v>Michel PUCEAT</v>
          </cell>
          <cell r="F119">
            <v>0</v>
          </cell>
          <cell r="G119">
            <v>0</v>
          </cell>
          <cell r="H119" t="str">
            <v>UMR_S 910</v>
          </cell>
          <cell r="I119" t="str">
            <v>9802U212A</v>
          </cell>
          <cell r="J119" t="str">
            <v>9802U212A</v>
          </cell>
          <cell r="K119">
            <v>106</v>
          </cell>
        </row>
        <row r="120">
          <cell r="C120" t="str">
            <v>GMGF EQ1</v>
          </cell>
          <cell r="D120" t="str">
            <v>GMGF EQ 1 / CF 1</v>
          </cell>
          <cell r="E120" t="str">
            <v>Laurent VILLARD</v>
          </cell>
          <cell r="F120" t="str">
            <v>25L121</v>
          </cell>
          <cell r="G120" t="str">
            <v>UMR_S 910</v>
          </cell>
          <cell r="H120" t="str">
            <v>UMR_S 910</v>
          </cell>
          <cell r="I120" t="str">
            <v>9802U2121</v>
          </cell>
          <cell r="J120" t="str">
            <v>9802U2121</v>
          </cell>
          <cell r="K120">
            <v>106</v>
          </cell>
        </row>
        <row r="121">
          <cell r="C121" t="str">
            <v>GMGF EQ2</v>
          </cell>
          <cell r="D121" t="str">
            <v>GMGF EQ 2 / CF 2</v>
          </cell>
          <cell r="E121" t="str">
            <v>Nicolas LEVY</v>
          </cell>
          <cell r="F121" t="str">
            <v>25L122</v>
          </cell>
          <cell r="G121" t="str">
            <v>UMR_S 910</v>
          </cell>
          <cell r="H121" t="str">
            <v>UMR_S 910</v>
          </cell>
          <cell r="I121" t="str">
            <v>9802U2122</v>
          </cell>
          <cell r="J121" t="str">
            <v>9802U2122</v>
          </cell>
          <cell r="K121">
            <v>106</v>
          </cell>
        </row>
        <row r="122">
          <cell r="C122" t="str">
            <v>GMGF EQ3</v>
          </cell>
          <cell r="D122" t="str">
            <v>GMGF EQ7 / CF 3</v>
          </cell>
          <cell r="E122" t="str">
            <v>Bernard BINETRUY</v>
          </cell>
          <cell r="F122" t="str">
            <v>25L123</v>
          </cell>
          <cell r="G122" t="str">
            <v>UMR_S 910</v>
          </cell>
          <cell r="H122" t="str">
            <v>UMR_S 910</v>
          </cell>
          <cell r="I122" t="str">
            <v>9802U2123</v>
          </cell>
          <cell r="J122" t="str">
            <v>9802U2123</v>
          </cell>
          <cell r="K122">
            <v>106</v>
          </cell>
        </row>
        <row r="123">
          <cell r="C123" t="str">
            <v>GMGF EQ4</v>
          </cell>
          <cell r="D123" t="str">
            <v>GMGF EQ 8 / CF 4</v>
          </cell>
          <cell r="E123" t="str">
            <v>Christophe BEROUD</v>
          </cell>
          <cell r="F123" t="str">
            <v>25L124</v>
          </cell>
          <cell r="G123" t="str">
            <v>UMR_S 910</v>
          </cell>
          <cell r="H123" t="str">
            <v>UMR_S 910</v>
          </cell>
          <cell r="I123" t="str">
            <v>9802U2124</v>
          </cell>
          <cell r="J123" t="str">
            <v>9802U2124</v>
          </cell>
          <cell r="K123">
            <v>106</v>
          </cell>
        </row>
        <row r="124">
          <cell r="C124" t="str">
            <v>GMGF EQ5</v>
          </cell>
          <cell r="D124" t="str">
            <v>GMGF EQ 4 / CF 5</v>
          </cell>
          <cell r="E124" t="str">
            <v>Stéphane ZAFFRAN</v>
          </cell>
          <cell r="F124" t="str">
            <v>25L125</v>
          </cell>
          <cell r="G124" t="str">
            <v>UMR_S 910</v>
          </cell>
          <cell r="H124" t="str">
            <v>UMR_S 910</v>
          </cell>
          <cell r="I124" t="str">
            <v>9802U2125</v>
          </cell>
          <cell r="J124" t="str">
            <v>9802U2125</v>
          </cell>
          <cell r="K124">
            <v>106</v>
          </cell>
        </row>
        <row r="125">
          <cell r="C125" t="str">
            <v>GMGF EQ6</v>
          </cell>
          <cell r="D125" t="str">
            <v>GMGF EQ 6 / CF 6</v>
          </cell>
          <cell r="E125" t="str">
            <v>Frédérique MAGDINIER</v>
          </cell>
          <cell r="F125" t="str">
            <v>25L126</v>
          </cell>
          <cell r="G125" t="str">
            <v>UMR_S 910</v>
          </cell>
          <cell r="H125" t="str">
            <v>UMR_S 910</v>
          </cell>
          <cell r="I125" t="str">
            <v>9802U2126</v>
          </cell>
          <cell r="J125" t="str">
            <v>9802U2126</v>
          </cell>
          <cell r="K125">
            <v>106</v>
          </cell>
        </row>
        <row r="126">
          <cell r="C126" t="str">
            <v>GMGF EQ7</v>
          </cell>
          <cell r="D126" t="str">
            <v>GMGF ANIMALERIE</v>
          </cell>
          <cell r="E126" t="str">
            <v>Pierre ROUBERTOUX</v>
          </cell>
          <cell r="F126" t="str">
            <v>25L127</v>
          </cell>
          <cell r="G126" t="str">
            <v>UMR_S 910</v>
          </cell>
          <cell r="H126" t="str">
            <v>UMR_S 910</v>
          </cell>
          <cell r="I126" t="str">
            <v>9802U2127</v>
          </cell>
          <cell r="J126" t="str">
            <v>9802U2127</v>
          </cell>
          <cell r="K126">
            <v>106</v>
          </cell>
        </row>
        <row r="127">
          <cell r="C127" t="str">
            <v>GMGF EQ8</v>
          </cell>
          <cell r="D127" t="str">
            <v>GMGF EQ 5 / CF 8</v>
          </cell>
          <cell r="E127" t="str">
            <v>Valérie DELAGUE</v>
          </cell>
          <cell r="F127" t="str">
            <v>25L128</v>
          </cell>
          <cell r="G127" t="str">
            <v>UMR_S 910</v>
          </cell>
          <cell r="H127" t="str">
            <v>UMR_S 910</v>
          </cell>
          <cell r="I127" t="str">
            <v>9802U2128</v>
          </cell>
          <cell r="J127" t="str">
            <v>9802U2128</v>
          </cell>
          <cell r="K127">
            <v>106</v>
          </cell>
        </row>
        <row r="128">
          <cell r="C128" t="str">
            <v>GMGF EQIPS</v>
          </cell>
          <cell r="D128" t="str">
            <v>GMGF EQ IPS</v>
          </cell>
          <cell r="E128" t="str">
            <v>Bernard BENUTRUY</v>
          </cell>
          <cell r="F128" t="str">
            <v>25L128</v>
          </cell>
          <cell r="G128" t="str">
            <v>UMR_S 910</v>
          </cell>
          <cell r="H128" t="str">
            <v>UMR_S 910</v>
          </cell>
          <cell r="I128" t="str">
            <v>9802U212C</v>
          </cell>
          <cell r="J128" t="str">
            <v>9802U212C</v>
          </cell>
          <cell r="K128">
            <v>106</v>
          </cell>
        </row>
        <row r="129">
          <cell r="C129" t="str">
            <v>GMGF EQ9</v>
          </cell>
          <cell r="D129" t="str">
            <v>GMGF EQ 3 / CF 9</v>
          </cell>
          <cell r="E129" t="str">
            <v>BARTOLI / KRAHN</v>
          </cell>
          <cell r="F129" t="str">
            <v>25L129</v>
          </cell>
          <cell r="G129" t="str">
            <v>UMR_S 910</v>
          </cell>
          <cell r="H129" t="str">
            <v>UMR_S 910</v>
          </cell>
          <cell r="I129" t="str">
            <v>9802U2129</v>
          </cell>
          <cell r="J129" t="str">
            <v>9802U2129</v>
          </cell>
          <cell r="K129">
            <v>106</v>
          </cell>
        </row>
        <row r="130">
          <cell r="C130" t="str">
            <v>GREQAM</v>
          </cell>
          <cell r="D130" t="str">
            <v>GREQAM - Groupement de Recherche en Economie Quantitative d'Aix-Marseille</v>
          </cell>
          <cell r="E130" t="str">
            <v>GRAVEL Nicolas</v>
          </cell>
          <cell r="F130" t="str">
            <v>02L95</v>
          </cell>
          <cell r="G130" t="str">
            <v>UMR 6579</v>
          </cell>
          <cell r="H130" t="str">
            <v>UMR 7316</v>
          </cell>
          <cell r="I130" t="str">
            <v>9802U404</v>
          </cell>
          <cell r="J130" t="str">
            <v>9802U404</v>
          </cell>
          <cell r="K130">
            <v>111</v>
          </cell>
        </row>
        <row r="131">
          <cell r="C131" t="str">
            <v>IBDML</v>
          </cell>
          <cell r="D131" t="str">
            <v>IBDML - Institut de Biologie du Développement de Marseille-Luminy</v>
          </cell>
          <cell r="E131" t="str">
            <v>LE BIVIC André</v>
          </cell>
          <cell r="F131" t="str">
            <v>14L28</v>
          </cell>
          <cell r="G131" t="str">
            <v>UMR 6216</v>
          </cell>
          <cell r="H131" t="str">
            <v>UMR 7288</v>
          </cell>
          <cell r="I131" t="str">
            <v>9802U164</v>
          </cell>
          <cell r="J131" t="str">
            <v>9802U164</v>
          </cell>
          <cell r="K131">
            <v>111</v>
          </cell>
        </row>
        <row r="132">
          <cell r="C132" t="str">
            <v>IDEP</v>
          </cell>
          <cell r="D132" t="str">
            <v>Institut Ecole publique</v>
          </cell>
          <cell r="E132">
            <v>0</v>
          </cell>
          <cell r="F132" t="str">
            <v>02L96</v>
          </cell>
          <cell r="G132">
            <v>0</v>
          </cell>
          <cell r="H132">
            <v>0</v>
          </cell>
          <cell r="I132" t="str">
            <v>9802IDEP</v>
          </cell>
          <cell r="J132" t="str">
            <v>9802IDEP</v>
          </cell>
          <cell r="K132">
            <v>111</v>
          </cell>
        </row>
        <row r="133">
          <cell r="C133" t="str">
            <v>IDMM</v>
          </cell>
          <cell r="D133" t="str">
            <v>IDMM Infectiopôle: du malade à la molécule</v>
          </cell>
          <cell r="E133" t="str">
            <v>DRANCOURT Michel</v>
          </cell>
          <cell r="F133">
            <v>0</v>
          </cell>
          <cell r="G133" t="str">
            <v>FR 48</v>
          </cell>
          <cell r="H133" t="str">
            <v>FR 48</v>
          </cell>
          <cell r="I133" t="str">
            <v>9802F224</v>
          </cell>
          <cell r="J133" t="str">
            <v>9802F224</v>
          </cell>
          <cell r="K133">
            <v>106</v>
          </cell>
        </row>
        <row r="134">
          <cell r="C134" t="str">
            <v>IGS</v>
          </cell>
          <cell r="D134" t="str">
            <v>IGS - Information Génomique &amp; Structurale</v>
          </cell>
          <cell r="E134" t="str">
            <v>CLAVERIE Jean-Michel</v>
          </cell>
          <cell r="F134" t="str">
            <v>14L32</v>
          </cell>
          <cell r="G134" t="str">
            <v>UPR 2589</v>
          </cell>
          <cell r="H134" t="str">
            <v>UMR 7256</v>
          </cell>
          <cell r="I134" t="str">
            <v>9802U165</v>
          </cell>
          <cell r="J134" t="str">
            <v>9802U165</v>
          </cell>
          <cell r="K134">
            <v>111</v>
          </cell>
        </row>
        <row r="135">
          <cell r="C135" t="str">
            <v>IM2</v>
          </cell>
          <cell r="D135" t="str">
            <v>IM2: Institut de mécanique de Marseille</v>
          </cell>
          <cell r="E135" t="str">
            <v>x</v>
          </cell>
          <cell r="F135" t="str">
            <v>22LLT</v>
          </cell>
          <cell r="G135" t="str">
            <v>UMR 6181</v>
          </cell>
          <cell r="H135" t="str">
            <v>UMR 7340</v>
          </cell>
          <cell r="I135" t="str">
            <v>9803U130</v>
          </cell>
          <cell r="J135" t="str">
            <v>9803U130</v>
          </cell>
          <cell r="K135">
            <v>108</v>
          </cell>
        </row>
        <row r="136">
          <cell r="C136" t="str">
            <v>IM2</v>
          </cell>
          <cell r="D136" t="str">
            <v>IM2: Institut de mécanique de Marseille</v>
          </cell>
          <cell r="E136" t="str">
            <v>x</v>
          </cell>
          <cell r="F136" t="str">
            <v>22RRT</v>
          </cell>
          <cell r="G136" t="str">
            <v>UMR 6181</v>
          </cell>
          <cell r="H136" t="str">
            <v>UMR 7340</v>
          </cell>
          <cell r="I136" t="str">
            <v>9803U130</v>
          </cell>
          <cell r="J136" t="str">
            <v>9803U130</v>
          </cell>
          <cell r="K136">
            <v>108</v>
          </cell>
        </row>
        <row r="137">
          <cell r="C137" t="str">
            <v>IMBE</v>
          </cell>
          <cell r="D137" t="str">
            <v>IMBE (LBME : Biogénotoxicologie et Mutagénèse Environnementale)</v>
          </cell>
          <cell r="E137" t="str">
            <v>BOTTA Alain</v>
          </cell>
          <cell r="F137" t="str">
            <v>25L38</v>
          </cell>
          <cell r="G137" t="str">
            <v>EA 1784</v>
          </cell>
          <cell r="H137" t="str">
            <v>UMR 7263</v>
          </cell>
          <cell r="I137" t="str">
            <v>9803U105</v>
          </cell>
          <cell r="J137" t="str">
            <v>9803U105</v>
          </cell>
          <cell r="K137">
            <v>106</v>
          </cell>
        </row>
        <row r="138">
          <cell r="C138" t="str">
            <v>IML</v>
          </cell>
          <cell r="D138" t="str">
            <v>IML - Institut de Mathématiques de Luminy</v>
          </cell>
          <cell r="E138" t="str">
            <v>RODIER François</v>
          </cell>
          <cell r="F138" t="str">
            <v>14L49</v>
          </cell>
          <cell r="G138" t="str">
            <v>UMR 6206</v>
          </cell>
          <cell r="H138" t="str">
            <v>FRE 3529</v>
          </cell>
          <cell r="I138" t="str">
            <v>9802U166</v>
          </cell>
          <cell r="J138" t="str">
            <v>9802U166</v>
          </cell>
          <cell r="K138">
            <v>107</v>
          </cell>
        </row>
        <row r="139">
          <cell r="C139" t="str">
            <v>IMM</v>
          </cell>
          <cell r="D139" t="str">
            <v>IMM - Institut de Microbiologie de la Mediterranée</v>
          </cell>
          <cell r="E139" t="str">
            <v>Jean Michel CLAVERIE</v>
          </cell>
          <cell r="F139">
            <v>0</v>
          </cell>
          <cell r="G139">
            <v>0</v>
          </cell>
          <cell r="H139" t="str">
            <v>FR3479</v>
          </cell>
          <cell r="I139" t="str">
            <v>9802F175</v>
          </cell>
          <cell r="J139" t="str">
            <v>9802F175</v>
          </cell>
          <cell r="K139">
            <v>111</v>
          </cell>
        </row>
        <row r="140">
          <cell r="C140" t="str">
            <v>INFECTIOPOLE</v>
          </cell>
          <cell r="D140" t="str">
            <v>INFECTIOPOLE</v>
          </cell>
          <cell r="E140">
            <v>0</v>
          </cell>
          <cell r="F140">
            <v>0</v>
          </cell>
          <cell r="G140" t="str">
            <v>INFEC</v>
          </cell>
          <cell r="H140">
            <v>0</v>
          </cell>
          <cell r="I140" t="str">
            <v>9802INFE</v>
          </cell>
          <cell r="J140" t="str">
            <v>9802INFE</v>
          </cell>
          <cell r="K140">
            <v>106</v>
          </cell>
        </row>
        <row r="141">
          <cell r="C141" t="str">
            <v>INMED</v>
          </cell>
          <cell r="D141" t="str">
            <v>INMED - Institut de Neurobiologie de la Méditerranée</v>
          </cell>
          <cell r="E141" t="str">
            <v>REPRESA Alfonso</v>
          </cell>
          <cell r="F141" t="str">
            <v>14L56</v>
          </cell>
          <cell r="G141" t="str">
            <v>UMR_S 901</v>
          </cell>
          <cell r="H141" t="str">
            <v>UMR_S 901</v>
          </cell>
          <cell r="I141" t="str">
            <v>DGG INSERM</v>
          </cell>
          <cell r="J141">
            <v>0</v>
          </cell>
          <cell r="K141">
            <v>106</v>
          </cell>
        </row>
        <row r="142">
          <cell r="C142" t="str">
            <v>INS</v>
          </cell>
          <cell r="D142" t="str">
            <v>INS - BDI Dynamique des systèmes neuraux (Anc: EC - Epilepsie &amp; Cognition)</v>
          </cell>
          <cell r="E142" t="str">
            <v>CHAUVEL Patrick</v>
          </cell>
          <cell r="F142" t="str">
            <v>25L02</v>
          </cell>
          <cell r="G142" t="str">
            <v>UMR_S 751</v>
          </cell>
          <cell r="H142" t="str">
            <v>UMR 1106</v>
          </cell>
          <cell r="I142" t="str">
            <v>9802U208</v>
          </cell>
          <cell r="J142" t="str">
            <v>9802U208</v>
          </cell>
          <cell r="K142">
            <v>106</v>
          </cell>
        </row>
        <row r="143">
          <cell r="C143" t="str">
            <v>INT</v>
          </cell>
          <cell r="D143" t="str">
            <v>INT - Institut des Neurosciences de la Timone</v>
          </cell>
          <cell r="E143" t="str">
            <v>MASSON Guillaume</v>
          </cell>
          <cell r="F143" t="str">
            <v>25L36</v>
          </cell>
          <cell r="G143" t="str">
            <v>UMR 6193</v>
          </cell>
          <cell r="H143" t="str">
            <v>UMR 7289</v>
          </cell>
          <cell r="I143" t="str">
            <v>9802U213</v>
          </cell>
          <cell r="J143" t="str">
            <v>9802U213</v>
          </cell>
          <cell r="K143">
            <v>106</v>
          </cell>
        </row>
        <row r="144">
          <cell r="C144" t="str">
            <v>INT</v>
          </cell>
          <cell r="D144" t="str">
            <v>INT - Institut des Neurosciences de la Timone</v>
          </cell>
          <cell r="E144" t="str">
            <v>MASSON Guillaume</v>
          </cell>
          <cell r="F144" t="str">
            <v>25L41</v>
          </cell>
          <cell r="G144" t="str">
            <v>UMR 6196</v>
          </cell>
          <cell r="H144" t="str">
            <v>UMR 7289</v>
          </cell>
          <cell r="I144" t="str">
            <v>9802U213</v>
          </cell>
          <cell r="J144" t="str">
            <v>9802U213</v>
          </cell>
          <cell r="K144">
            <v>106</v>
          </cell>
        </row>
        <row r="145">
          <cell r="C145" t="str">
            <v>IP TPT</v>
          </cell>
          <cell r="D145" t="str">
            <v>IP-TPT - Infections Parasitaires : Transmission, Physiopathologie et Thérapeutiques</v>
          </cell>
          <cell r="E145" t="str">
            <v>PARZY Daniel</v>
          </cell>
          <cell r="F145" t="str">
            <v>09L11</v>
          </cell>
          <cell r="G145" t="str">
            <v>UMR_MD 3</v>
          </cell>
          <cell r="H145" t="str">
            <v>UMR_MD 3</v>
          </cell>
          <cell r="I145" t="str">
            <v>9802U215</v>
          </cell>
          <cell r="J145" t="str">
            <v>9802U215</v>
          </cell>
          <cell r="K145">
            <v>106</v>
          </cell>
        </row>
        <row r="146">
          <cell r="C146" t="str">
            <v>IPR</v>
          </cell>
          <cell r="D146" t="str">
            <v xml:space="preserve">IPR - Immunogénétique de la Polyarthrite Rhumatoïde </v>
          </cell>
          <cell r="E146" t="str">
            <v>ROUDIER Jean</v>
          </cell>
          <cell r="F146" t="str">
            <v>25L22</v>
          </cell>
          <cell r="G146" t="str">
            <v>UMR_S 639</v>
          </cell>
          <cell r="H146" t="str">
            <v>UMR_S 1097</v>
          </cell>
          <cell r="I146" t="str">
            <v>9802U214</v>
          </cell>
          <cell r="J146" t="str">
            <v>9802U214</v>
          </cell>
          <cell r="K146">
            <v>106</v>
          </cell>
        </row>
        <row r="147">
          <cell r="C147" t="str">
            <v>IRSIC</v>
          </cell>
          <cell r="D147" t="str">
            <v>IRSIC - Institut de Recherche en Sciences de l'Information et de la Communication Aix-Marseille</v>
          </cell>
          <cell r="E147" t="str">
            <v>BERNARD Françoise</v>
          </cell>
          <cell r="F147" t="str">
            <v>01L11</v>
          </cell>
          <cell r="G147" t="str">
            <v>EA 4262</v>
          </cell>
          <cell r="H147" t="str">
            <v>EA 4262</v>
          </cell>
          <cell r="I147" t="str">
            <v>9802E330</v>
          </cell>
          <cell r="J147" t="str">
            <v>9802E330</v>
          </cell>
          <cell r="K147">
            <v>111</v>
          </cell>
        </row>
        <row r="148">
          <cell r="C148" t="str">
            <v>IRT</v>
          </cell>
          <cell r="D148" t="str">
            <v>IRT Administration</v>
          </cell>
          <cell r="E148">
            <v>0</v>
          </cell>
          <cell r="F148" t="str">
            <v>DMG</v>
          </cell>
          <cell r="G148" t="str">
            <v>905DMG</v>
          </cell>
          <cell r="H148" t="str">
            <v>IRT</v>
          </cell>
          <cell r="I148" t="str">
            <v>9380AD</v>
          </cell>
          <cell r="J148" t="str">
            <v>9380ADAD</v>
          </cell>
          <cell r="K148">
            <v>1012</v>
          </cell>
        </row>
        <row r="149">
          <cell r="C149" t="str">
            <v>IRT</v>
          </cell>
          <cell r="D149" t="str">
            <v>IRT Administration</v>
          </cell>
          <cell r="E149">
            <v>0</v>
          </cell>
          <cell r="F149" t="str">
            <v>05MS1</v>
          </cell>
          <cell r="G149" t="str">
            <v>905DMG</v>
          </cell>
          <cell r="H149" t="str">
            <v>IRT</v>
          </cell>
          <cell r="I149" t="str">
            <v>9380AD</v>
          </cell>
          <cell r="J149" t="str">
            <v>9380ADAD</v>
          </cell>
          <cell r="K149">
            <v>1012</v>
          </cell>
        </row>
        <row r="150">
          <cell r="C150" t="str">
            <v>ISM</v>
          </cell>
          <cell r="D150" t="str">
            <v>ISM - Institut des Sciences du Mouvement Etienne Jules Marey</v>
          </cell>
          <cell r="E150" t="str">
            <v xml:space="preserve">BERTON Eric </v>
          </cell>
          <cell r="F150" t="str">
            <v>13L00</v>
          </cell>
          <cell r="G150" t="str">
            <v>UMR 6233</v>
          </cell>
          <cell r="H150" t="str">
            <v>UMR 7287</v>
          </cell>
          <cell r="I150" t="str">
            <v>9802U167</v>
          </cell>
          <cell r="J150" t="str">
            <v>9802U167</v>
          </cell>
          <cell r="K150">
            <v>106</v>
          </cell>
        </row>
        <row r="151">
          <cell r="C151" t="str">
            <v>LBA</v>
          </cell>
          <cell r="D151" t="str">
            <v xml:space="preserve">LBA - Laboratoire de biomécanique appliquée </v>
          </cell>
          <cell r="E151" t="str">
            <v xml:space="preserve">BERDAH Stéphane </v>
          </cell>
          <cell r="F151" t="str">
            <v>25L07</v>
          </cell>
          <cell r="G151" t="str">
            <v>UMR_T 24</v>
          </cell>
          <cell r="H151" t="str">
            <v>UMR_T 24</v>
          </cell>
          <cell r="I151" t="str">
            <v>9802U216</v>
          </cell>
          <cell r="J151" t="str">
            <v>9802U216</v>
          </cell>
          <cell r="K151">
            <v>106</v>
          </cell>
        </row>
        <row r="152">
          <cell r="C152" t="str">
            <v>LCB</v>
          </cell>
          <cell r="D152" t="str">
            <v>LCB - Laboratoire de Chimie Bactérienne</v>
          </cell>
          <cell r="E152" t="str">
            <v>BARRAS Frédéric</v>
          </cell>
          <cell r="F152" t="str">
            <v>14L33</v>
          </cell>
          <cell r="G152" t="str">
            <v>UPR 9043</v>
          </cell>
          <cell r="H152" t="str">
            <v>UMR 7283</v>
          </cell>
          <cell r="I152" t="str">
            <v>9802U168</v>
          </cell>
          <cell r="J152" t="str">
            <v>9802U168</v>
          </cell>
          <cell r="K152">
            <v>106</v>
          </cell>
        </row>
        <row r="153">
          <cell r="C153" t="str">
            <v>LEST</v>
          </cell>
          <cell r="D153" t="str">
            <v>LEST - Laboratoire d'Economie et de Sociologie du Travail</v>
          </cell>
          <cell r="E153" t="str">
            <v>MENDEZ Ariel</v>
          </cell>
          <cell r="F153" t="str">
            <v>02L51</v>
          </cell>
          <cell r="G153" t="str">
            <v>UMR 6123</v>
          </cell>
          <cell r="H153" t="str">
            <v>UMR 7317</v>
          </cell>
          <cell r="I153" t="str">
            <v>9802U405</v>
          </cell>
          <cell r="J153" t="str">
            <v>9802U405</v>
          </cell>
          <cell r="K153">
            <v>111</v>
          </cell>
        </row>
        <row r="154">
          <cell r="C154" t="str">
            <v>LIF</v>
          </cell>
          <cell r="D154" t="str">
            <v>LIF - laboratoire d'Informatique Fondamentale de Marseille</v>
          </cell>
          <cell r="E154" t="str">
            <v>TALBOT Jean-Marc</v>
          </cell>
          <cell r="F154" t="str">
            <v>14L20</v>
          </cell>
          <cell r="G154" t="str">
            <v>UMR 6166</v>
          </cell>
          <cell r="H154" t="str">
            <v>UMR 7279</v>
          </cell>
          <cell r="I154" t="str">
            <v>9802U169</v>
          </cell>
          <cell r="J154" t="str">
            <v>9802U169</v>
          </cell>
          <cell r="K154">
            <v>107</v>
          </cell>
        </row>
        <row r="155">
          <cell r="C155" t="str">
            <v>LISM</v>
          </cell>
          <cell r="D155" t="str">
            <v>LISM - Laboratoire d'Ingénierie des Systèmes Macromoléculaires</v>
          </cell>
          <cell r="E155" t="str">
            <v>STURGIS James</v>
          </cell>
          <cell r="F155" t="str">
            <v>14L43</v>
          </cell>
          <cell r="G155" t="str">
            <v>UPR 9027</v>
          </cell>
          <cell r="H155" t="str">
            <v>UMR 7255</v>
          </cell>
          <cell r="I155" t="str">
            <v>9802U170</v>
          </cell>
          <cell r="J155" t="str">
            <v>9802U170</v>
          </cell>
          <cell r="K155">
            <v>106</v>
          </cell>
        </row>
        <row r="156">
          <cell r="C156" t="str">
            <v>LMA</v>
          </cell>
          <cell r="D156" t="str">
            <v>LMA (Anc: LCND)</v>
          </cell>
          <cell r="E156" t="str">
            <v xml:space="preserve">LEBON Frédéric </v>
          </cell>
          <cell r="F156" t="str">
            <v>08LB1</v>
          </cell>
          <cell r="G156" t="str">
            <v>UPR 7051</v>
          </cell>
          <cell r="H156" t="str">
            <v>UPR 7051</v>
          </cell>
          <cell r="I156" t="str">
            <v>9801U148</v>
          </cell>
          <cell r="J156" t="str">
            <v>9801U148</v>
          </cell>
          <cell r="K156">
            <v>108</v>
          </cell>
        </row>
        <row r="157">
          <cell r="C157" t="str">
            <v>LNIA</v>
          </cell>
          <cell r="D157" t="str">
            <v xml:space="preserve">LNIA (Anc:CRN2M / EQ 14) </v>
          </cell>
          <cell r="E157" t="str">
            <v>Christian XERRI</v>
          </cell>
          <cell r="F157" t="str">
            <v>25L3114</v>
          </cell>
          <cell r="G157" t="str">
            <v>UMR 6231</v>
          </cell>
          <cell r="H157" t="str">
            <v>UMR 6149</v>
          </cell>
          <cell r="I157" t="str">
            <v>9801U134</v>
          </cell>
          <cell r="J157" t="str">
            <v>9801U134</v>
          </cell>
          <cell r="K157">
            <v>106</v>
          </cell>
        </row>
        <row r="158">
          <cell r="C158" t="str">
            <v>LP3</v>
          </cell>
          <cell r="D158" t="str">
            <v>LP3 - Laboratoire Lasers Plasmas et Procédés Photoniques</v>
          </cell>
          <cell r="E158" t="str">
            <v>DELAPORTE Philippe</v>
          </cell>
          <cell r="F158" t="str">
            <v>14L09</v>
          </cell>
          <cell r="G158" t="str">
            <v>UMR 6182</v>
          </cell>
          <cell r="H158" t="str">
            <v>UMR 7341</v>
          </cell>
          <cell r="I158" t="str">
            <v>9802U171</v>
          </cell>
          <cell r="J158" t="str">
            <v>9802U171</v>
          </cell>
          <cell r="K158">
            <v>108</v>
          </cell>
        </row>
        <row r="159">
          <cell r="C159" t="str">
            <v>LRIE</v>
          </cell>
          <cell r="D159" t="str">
            <v>LRIE - Laboratoire de Radiologie Interventionnelle Experimentale</v>
          </cell>
          <cell r="E159" t="str">
            <v>VIDAL Vincent</v>
          </cell>
          <cell r="F159" t="str">
            <v>25L26</v>
          </cell>
          <cell r="G159" t="str">
            <v>EA 4264</v>
          </cell>
          <cell r="H159" t="str">
            <v>EA 4264</v>
          </cell>
          <cell r="I159" t="str">
            <v>9802E217</v>
          </cell>
          <cell r="J159" t="str">
            <v>9802E217</v>
          </cell>
          <cell r="K159">
            <v>106</v>
          </cell>
        </row>
        <row r="160">
          <cell r="C160" t="str">
            <v>LSIS</v>
          </cell>
          <cell r="D160" t="str">
            <v>LSIS</v>
          </cell>
          <cell r="E160" t="str">
            <v>OULADSINE Mustapha</v>
          </cell>
          <cell r="F160" t="str">
            <v>12L02</v>
          </cell>
          <cell r="G160" t="str">
            <v>UMR 6168</v>
          </cell>
          <cell r="H160" t="str">
            <v>UMR 7296</v>
          </cell>
          <cell r="I160" t="str">
            <v>9803U109</v>
          </cell>
          <cell r="J160" t="str">
            <v>9803U109</v>
          </cell>
          <cell r="K160">
            <v>107</v>
          </cell>
        </row>
        <row r="161">
          <cell r="C161" t="str">
            <v>M.I.O</v>
          </cell>
          <cell r="D161" t="str">
            <v>M.I.O UB950</v>
          </cell>
          <cell r="E161" t="str">
            <v>SEMPERE Richard</v>
          </cell>
          <cell r="F161" t="str">
            <v>15LUM</v>
          </cell>
          <cell r="G161" t="str">
            <v>UMS 2196</v>
          </cell>
          <cell r="H161" t="str">
            <v>UMR 7294</v>
          </cell>
          <cell r="I161" t="str">
            <v>9802U172</v>
          </cell>
          <cell r="J161" t="str">
            <v>9802U172</v>
          </cell>
          <cell r="K161">
            <v>110</v>
          </cell>
        </row>
        <row r="162">
          <cell r="C162" t="str">
            <v>M.I.O</v>
          </cell>
          <cell r="D162" t="str">
            <v xml:space="preserve">MIO - Institut Méditerranéen d'Océanographie </v>
          </cell>
          <cell r="E162" t="str">
            <v>SEMPERE Richard</v>
          </cell>
          <cell r="F162" t="str">
            <v>14L09</v>
          </cell>
          <cell r="G162" t="str">
            <v>UMR 6017</v>
          </cell>
          <cell r="H162" t="str">
            <v>UMR 7294</v>
          </cell>
          <cell r="I162" t="str">
            <v>9802U172</v>
          </cell>
          <cell r="J162" t="str">
            <v>9802U172</v>
          </cell>
          <cell r="K162">
            <v>110</v>
          </cell>
        </row>
        <row r="163">
          <cell r="C163" t="str">
            <v>M.I.O</v>
          </cell>
          <cell r="D163" t="str">
            <v xml:space="preserve">MIO - Institut Méditerranéen d'Océanographie </v>
          </cell>
          <cell r="E163" t="str">
            <v>SEMPERE Richard</v>
          </cell>
          <cell r="F163" t="str">
            <v>14L09</v>
          </cell>
          <cell r="G163" t="str">
            <v>UMR_D 180</v>
          </cell>
          <cell r="H163" t="str">
            <v>UMR 7294</v>
          </cell>
          <cell r="I163" t="str">
            <v>9802U172</v>
          </cell>
          <cell r="J163" t="str">
            <v>9802U172</v>
          </cell>
          <cell r="K163">
            <v>110</v>
          </cell>
        </row>
        <row r="164">
          <cell r="C164" t="str">
            <v>M.I.O</v>
          </cell>
          <cell r="D164" t="str">
            <v>MIO - Institut Méditerranéen d'Océanographie - DIMAR</v>
          </cell>
          <cell r="E164" t="str">
            <v>SEMPERE Richard (FERRAL Jean-Pierre)</v>
          </cell>
          <cell r="F164" t="str">
            <v>14L09</v>
          </cell>
          <cell r="G164" t="str">
            <v>UMR 6540</v>
          </cell>
          <cell r="H164" t="str">
            <v>UMR 7294</v>
          </cell>
          <cell r="I164" t="str">
            <v>9802U172</v>
          </cell>
          <cell r="J164" t="str">
            <v>9802U172</v>
          </cell>
          <cell r="K164">
            <v>110</v>
          </cell>
        </row>
        <row r="165">
          <cell r="C165" t="str">
            <v>M.I.O</v>
          </cell>
          <cell r="D165" t="str">
            <v>MIO - Institut Méditerranéen d'Océanographie LMGEM</v>
          </cell>
          <cell r="E165" t="str">
            <v>SEMPERE Richard</v>
          </cell>
          <cell r="F165" t="str">
            <v>15LLM</v>
          </cell>
          <cell r="G165" t="str">
            <v>UMR 6117</v>
          </cell>
          <cell r="H165" t="str">
            <v>UMR 7294</v>
          </cell>
          <cell r="I165" t="str">
            <v>9802U172</v>
          </cell>
          <cell r="J165" t="str">
            <v>9802U172</v>
          </cell>
          <cell r="K165">
            <v>110</v>
          </cell>
        </row>
        <row r="166">
          <cell r="C166" t="str">
            <v>M.I.O</v>
          </cell>
          <cell r="D166" t="str">
            <v>MIO - Institut Méditerranéen d'Océanographie LOBP (Queguiner)</v>
          </cell>
          <cell r="E166" t="str">
            <v>SEMPERE Richard (CARLOTTI François)</v>
          </cell>
          <cell r="F166" t="str">
            <v>15LLO</v>
          </cell>
          <cell r="G166" t="str">
            <v>UMR 6535</v>
          </cell>
          <cell r="H166" t="str">
            <v>UMR 7294</v>
          </cell>
          <cell r="I166" t="str">
            <v>9802U172</v>
          </cell>
          <cell r="J166" t="str">
            <v>9802U172</v>
          </cell>
          <cell r="K166">
            <v>110</v>
          </cell>
        </row>
        <row r="167">
          <cell r="C167" t="str">
            <v>MEDECINE</v>
          </cell>
          <cell r="D167" t="str">
            <v>Plate Forme</v>
          </cell>
          <cell r="E167">
            <v>0</v>
          </cell>
          <cell r="F167" t="str">
            <v>925PFORM</v>
          </cell>
          <cell r="G167">
            <v>0</v>
          </cell>
          <cell r="H167">
            <v>0</v>
          </cell>
          <cell r="I167" t="str">
            <v>9130PF</v>
          </cell>
          <cell r="J167" t="str">
            <v>TERMINE</v>
          </cell>
          <cell r="K167">
            <v>106</v>
          </cell>
        </row>
        <row r="168">
          <cell r="C168" t="str">
            <v>MEDECINE</v>
          </cell>
          <cell r="D168" t="str">
            <v>Formation initiale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>9130FI</v>
          </cell>
          <cell r="J168">
            <v>0</v>
          </cell>
          <cell r="K168">
            <v>113</v>
          </cell>
        </row>
        <row r="169">
          <cell r="C169" t="str">
            <v>NICN</v>
          </cell>
          <cell r="D169" t="str">
            <v xml:space="preserve">NICN - Neurobiologie des Interactions Cellulaires et Neurophysiopathologie </v>
          </cell>
          <cell r="E169" t="str">
            <v>KHRESTCHATISKY Michel</v>
          </cell>
          <cell r="F169" t="str">
            <v>25L34</v>
          </cell>
          <cell r="G169" t="str">
            <v>UMR 6184</v>
          </cell>
          <cell r="H169" t="str">
            <v>UMR 7259</v>
          </cell>
          <cell r="I169" t="str">
            <v>9802U218</v>
          </cell>
          <cell r="J169" t="str">
            <v>9802U218</v>
          </cell>
          <cell r="K169">
            <v>106</v>
          </cell>
        </row>
        <row r="170">
          <cell r="C170" t="str">
            <v>NORT</v>
          </cell>
          <cell r="D170" t="str">
            <v>NORT - Nutrition Obésité et Risque Thrombotique (Ex: NLP2M)</v>
          </cell>
          <cell r="E170" t="str">
            <v>ALESSI Marie-Christine</v>
          </cell>
          <cell r="F170" t="str">
            <v>25L25</v>
          </cell>
          <cell r="G170" t="str">
            <v>UMR_A 1260</v>
          </cell>
          <cell r="H170" t="str">
            <v>UMR_S 1062</v>
          </cell>
          <cell r="I170" t="str">
            <v>9802U219</v>
          </cell>
          <cell r="J170" t="str">
            <v>9802U219</v>
          </cell>
          <cell r="K170">
            <v>106</v>
          </cell>
        </row>
        <row r="171">
          <cell r="C171" t="str">
            <v>NORT</v>
          </cell>
          <cell r="D171" t="str">
            <v>NORT - Nutrition Obésité et Risque Thrombotique (Ex: SMHRV)</v>
          </cell>
          <cell r="E171" t="str">
            <v>ALESSI Marie-Christine</v>
          </cell>
          <cell r="F171" t="str">
            <v>25L15</v>
          </cell>
          <cell r="G171" t="str">
            <v>UMR_S 626</v>
          </cell>
          <cell r="H171" t="str">
            <v>UMR_S 1062</v>
          </cell>
          <cell r="I171" t="str">
            <v>9802U219</v>
          </cell>
          <cell r="J171" t="str">
            <v>9802U219</v>
          </cell>
          <cell r="K171">
            <v>106</v>
          </cell>
        </row>
        <row r="172">
          <cell r="C172" t="str">
            <v>NORT</v>
          </cell>
          <cell r="D172" t="str">
            <v>NORT - Nutrition Obésité et Risque Thrombotique (Ex: Thérapie des maladies génétiques))</v>
          </cell>
          <cell r="E172" t="str">
            <v>FONTES Michel</v>
          </cell>
          <cell r="F172" t="str">
            <v>25L18</v>
          </cell>
          <cell r="G172" t="str">
            <v>EA 4263</v>
          </cell>
          <cell r="H172" t="str">
            <v>UMR_S 1062</v>
          </cell>
          <cell r="I172" t="str">
            <v>9802U219</v>
          </cell>
          <cell r="J172" t="str">
            <v>9802U219</v>
          </cell>
          <cell r="K172">
            <v>106</v>
          </cell>
        </row>
        <row r="173">
          <cell r="C173" t="str">
            <v>Pharmacie</v>
          </cell>
          <cell r="D173" t="str">
            <v>EYE FREE</v>
          </cell>
          <cell r="E173">
            <v>0</v>
          </cell>
          <cell r="F173" t="str">
            <v>09L14</v>
          </cell>
          <cell r="G173">
            <v>0</v>
          </cell>
          <cell r="H173" t="str">
            <v>EYE FREE</v>
          </cell>
          <cell r="I173" t="str">
            <v>9150IN</v>
          </cell>
          <cell r="J173" t="str">
            <v>9150INGA</v>
          </cell>
          <cell r="K173">
            <v>106</v>
          </cell>
        </row>
        <row r="174">
          <cell r="C174" t="str">
            <v>PYTHEAS</v>
          </cell>
          <cell r="D174" t="str">
            <v>PYTHEAS UMS</v>
          </cell>
          <cell r="E174" t="str">
            <v>HAMELIN Bruno</v>
          </cell>
          <cell r="F174">
            <v>0</v>
          </cell>
          <cell r="G174" t="str">
            <v>UMS 2196</v>
          </cell>
          <cell r="H174" t="str">
            <v>UMS 3470</v>
          </cell>
          <cell r="I174" t="str">
            <v>9800U149C2</v>
          </cell>
          <cell r="J174" t="str">
            <v>9800U149C2</v>
          </cell>
          <cell r="K174">
            <v>110</v>
          </cell>
        </row>
        <row r="175">
          <cell r="C175" t="str">
            <v>SESSTIM</v>
          </cell>
          <cell r="D175" t="str">
            <v>SESSTIM - Sciences Economiques et Sociales de la Santé et Traitement de l'Information Médicale</v>
          </cell>
          <cell r="E175" t="str">
            <v>MOATTI Jean-Paul</v>
          </cell>
          <cell r="F175" t="str">
            <v>02L18</v>
          </cell>
          <cell r="G175" t="str">
            <v>UM 62</v>
          </cell>
          <cell r="H175" t="str">
            <v>UMR_S 912</v>
          </cell>
          <cell r="I175" t="str">
            <v>9802U406</v>
          </cell>
          <cell r="J175" t="str">
            <v>9802U406</v>
          </cell>
          <cell r="K175">
            <v>111</v>
          </cell>
        </row>
        <row r="176">
          <cell r="C176" t="str">
            <v>SESSTIM</v>
          </cell>
          <cell r="D176" t="str">
            <v>SESSTIM - Sciences Economiques et Sociales de la Santé et Traitement de l'Information Médicale</v>
          </cell>
          <cell r="E176" t="str">
            <v>MOATTI Jean-Paul</v>
          </cell>
          <cell r="F176" t="str">
            <v>02L18</v>
          </cell>
          <cell r="G176" t="str">
            <v>UMR_S 912</v>
          </cell>
          <cell r="H176" t="str">
            <v>UMR_S 912</v>
          </cell>
          <cell r="I176" t="str">
            <v>9802U406</v>
          </cell>
          <cell r="J176" t="str">
            <v>9802U406</v>
          </cell>
          <cell r="K176">
            <v>111</v>
          </cell>
        </row>
        <row r="177">
          <cell r="C177" t="str">
            <v>SESSTIM</v>
          </cell>
          <cell r="D177" t="str">
            <v>SESSTIM - Sciences Economiques et Sociales de la Santé et Traitement de l'Information Médicale</v>
          </cell>
          <cell r="E177" t="str">
            <v>MOATTI Jean-Paul</v>
          </cell>
          <cell r="F177" t="str">
            <v>02L18</v>
          </cell>
          <cell r="G177" t="str">
            <v>UMR_D 189</v>
          </cell>
          <cell r="H177" t="str">
            <v>UMR_S 912</v>
          </cell>
          <cell r="I177" t="str">
            <v>9802U406</v>
          </cell>
          <cell r="J177" t="str">
            <v>9802U406</v>
          </cell>
          <cell r="K177">
            <v>111</v>
          </cell>
        </row>
        <row r="178">
          <cell r="C178" t="str">
            <v>SESSTIM</v>
          </cell>
          <cell r="D178" t="str">
            <v>SESSTIM - Sciences Economiques et Sociales de la Santé et Traitement de l'Information Médicale</v>
          </cell>
          <cell r="E178" t="str">
            <v>MOATTI Jean-Paul</v>
          </cell>
          <cell r="F178" t="str">
            <v>02L18</v>
          </cell>
          <cell r="G178" t="str">
            <v>EA 3283</v>
          </cell>
          <cell r="H178" t="str">
            <v>UMR_S 912</v>
          </cell>
          <cell r="I178" t="str">
            <v>9802U406</v>
          </cell>
          <cell r="J178" t="str">
            <v>9802U406</v>
          </cell>
          <cell r="K178">
            <v>111</v>
          </cell>
        </row>
        <row r="179">
          <cell r="C179" t="str">
            <v>SESSTIM</v>
          </cell>
          <cell r="D179" t="str">
            <v>SESSTIM - Sciences Economiques et Sociales de la Santé et Traitement de l'Information Médicale (Anc: LERTIM)</v>
          </cell>
          <cell r="E179" t="str">
            <v>MOATTI Jean-Paul</v>
          </cell>
          <cell r="F179" t="str">
            <v>25L16</v>
          </cell>
          <cell r="G179" t="str">
            <v>EA 3283</v>
          </cell>
          <cell r="H179" t="str">
            <v>UMR_S 912</v>
          </cell>
          <cell r="I179" t="str">
            <v>9802U406</v>
          </cell>
          <cell r="J179" t="str">
            <v>9802U406</v>
          </cell>
          <cell r="K179">
            <v>111</v>
          </cell>
        </row>
        <row r="180">
          <cell r="C180" t="str">
            <v>SPMC</v>
          </cell>
          <cell r="D180" t="str">
            <v xml:space="preserve">SPMC - Santé Publique et Maladies Chroniques : Qualité de Vie Concepts, Usages et Limites, Déterminants </v>
          </cell>
          <cell r="E180" t="str">
            <v>AUQUIER Pascal</v>
          </cell>
          <cell r="F180" t="str">
            <v>25L01</v>
          </cell>
          <cell r="G180" t="str">
            <v>EA 3279</v>
          </cell>
          <cell r="H180" t="str">
            <v>EA 3279</v>
          </cell>
          <cell r="I180" t="str">
            <v>9802E220</v>
          </cell>
          <cell r="J180" t="str">
            <v>9802E220</v>
          </cell>
          <cell r="K180">
            <v>106</v>
          </cell>
        </row>
        <row r="181">
          <cell r="C181" t="str">
            <v>TAGC</v>
          </cell>
          <cell r="D181" t="str">
            <v>TAGC - Technologie Avancée pour le Génome et la Clinique</v>
          </cell>
          <cell r="E181" t="str">
            <v>NGUYEN Catherine</v>
          </cell>
          <cell r="F181" t="str">
            <v>14L46</v>
          </cell>
          <cell r="G181" t="str">
            <v>UMR_S 928</v>
          </cell>
          <cell r="H181" t="str">
            <v>UMR_S 1090</v>
          </cell>
          <cell r="I181" t="str">
            <v>9802U173</v>
          </cell>
          <cell r="J181" t="str">
            <v>9802U173</v>
          </cell>
          <cell r="K181">
            <v>106</v>
          </cell>
        </row>
        <row r="182">
          <cell r="C182" t="str">
            <v>TETHYS</v>
          </cell>
          <cell r="D182" t="str">
            <v>TETHYS</v>
          </cell>
          <cell r="E182" t="str">
            <v>AUTRIC Michel</v>
          </cell>
          <cell r="F182" t="str">
            <v>934ADM</v>
          </cell>
          <cell r="G182" t="str">
            <v>TETHYS</v>
          </cell>
          <cell r="H182" t="str">
            <v>TETHYS</v>
          </cell>
          <cell r="I182" t="str">
            <v>9470TE</v>
          </cell>
          <cell r="J182" t="str">
            <v>9470TE</v>
          </cell>
          <cell r="K182" t="str">
            <v>101-102-103</v>
          </cell>
        </row>
        <row r="183">
          <cell r="C183" t="str">
            <v>TMCD2</v>
          </cell>
          <cell r="D183" t="str">
            <v>TMCD2 - Transporteurs Membranaires, Chimiorésistance et Drug-Design</v>
          </cell>
          <cell r="E183" t="str">
            <v>PAGES Jean-Marie</v>
          </cell>
          <cell r="F183" t="str">
            <v>25L04</v>
          </cell>
          <cell r="G183" t="str">
            <v>UMR_MD 1</v>
          </cell>
          <cell r="H183" t="str">
            <v>UMR_MD 1</v>
          </cell>
          <cell r="I183" t="str">
            <v>9802U221</v>
          </cell>
          <cell r="J183" t="str">
            <v>9802U221</v>
          </cell>
          <cell r="K183">
            <v>106</v>
          </cell>
        </row>
        <row r="184">
          <cell r="C184" t="str">
            <v>UNIS</v>
          </cell>
          <cell r="D184" t="str">
            <v xml:space="preserve">UNIS - Neurobiologie des canaux ioniques  et de la Synapse </v>
          </cell>
          <cell r="E184" t="str">
            <v>DEBANNE Dominique ( SEAGAR Michaël)</v>
          </cell>
          <cell r="F184" t="str">
            <v>25L20</v>
          </cell>
          <cell r="G184" t="str">
            <v>UMR_S 641</v>
          </cell>
          <cell r="H184" t="str">
            <v>UMR_S 1072</v>
          </cell>
          <cell r="I184" t="str">
            <v>9802U222</v>
          </cell>
          <cell r="J184" t="str">
            <v>9802U222</v>
          </cell>
          <cell r="K184">
            <v>106</v>
          </cell>
        </row>
        <row r="185">
          <cell r="C185" t="str">
            <v>URMITE</v>
          </cell>
          <cell r="D185" t="str">
            <v>URMITE - Unité de Recherche sur les maladies Infectieuses et Tropicales Emergentes</v>
          </cell>
          <cell r="E185" t="str">
            <v>RAOULT Didier</v>
          </cell>
          <cell r="F185" t="str">
            <v>25L19</v>
          </cell>
          <cell r="G185" t="str">
            <v>UM 63</v>
          </cell>
          <cell r="H185" t="str">
            <v>UMR_S 1095 / UMR 7278</v>
          </cell>
          <cell r="I185" t="str">
            <v>9802U223</v>
          </cell>
          <cell r="J185" t="str">
            <v>9802U223</v>
          </cell>
          <cell r="K185">
            <v>106</v>
          </cell>
        </row>
        <row r="186">
          <cell r="C186" t="str">
            <v>URMITE</v>
          </cell>
          <cell r="D186" t="str">
            <v>URMITE - Unité de Recherche sur les maladies Infectieuses et Tropicales Emergentes</v>
          </cell>
          <cell r="E186" t="str">
            <v>RAOULT Didier</v>
          </cell>
          <cell r="F186" t="str">
            <v>25L19</v>
          </cell>
          <cell r="G186" t="str">
            <v>UMR 6236</v>
          </cell>
          <cell r="H186" t="str">
            <v>UMR_S 1095 / UMR 7278</v>
          </cell>
          <cell r="I186" t="str">
            <v>9802U223</v>
          </cell>
          <cell r="J186" t="str">
            <v>9802U223</v>
          </cell>
          <cell r="K186">
            <v>106</v>
          </cell>
        </row>
        <row r="187">
          <cell r="C187" t="str">
            <v>URMITE</v>
          </cell>
          <cell r="D187" t="str">
            <v>URMITE - Unité de Recherche sur les maladies Infectieuses et Tropicales Emergentes</v>
          </cell>
          <cell r="E187" t="str">
            <v>RAOULT Didier</v>
          </cell>
          <cell r="F187" t="str">
            <v>25L19</v>
          </cell>
          <cell r="G187" t="str">
            <v>UMR_D 198</v>
          </cell>
          <cell r="H187" t="str">
            <v>UMR_S 1095 / UMR 7278</v>
          </cell>
          <cell r="I187" t="str">
            <v>9802U223</v>
          </cell>
          <cell r="J187" t="str">
            <v>9802U223</v>
          </cell>
          <cell r="K187">
            <v>106</v>
          </cell>
        </row>
        <row r="188">
          <cell r="C188">
            <v>0</v>
          </cell>
          <cell r="D188" t="str">
            <v>PATRIMOINE</v>
          </cell>
          <cell r="E188">
            <v>0</v>
          </cell>
          <cell r="F188" t="str">
            <v>TA</v>
          </cell>
          <cell r="G188">
            <v>0</v>
          </cell>
          <cell r="H188">
            <v>0</v>
          </cell>
          <cell r="I188" t="str">
            <v>NC</v>
          </cell>
          <cell r="J188">
            <v>0</v>
          </cell>
          <cell r="K188">
            <v>114</v>
          </cell>
        </row>
        <row r="189">
          <cell r="C189">
            <v>0</v>
          </cell>
          <cell r="D189" t="str">
            <v>GAP UB946</v>
          </cell>
          <cell r="E189">
            <v>0</v>
          </cell>
          <cell r="F189" t="str">
            <v>06G3</v>
          </cell>
          <cell r="G189">
            <v>0</v>
          </cell>
          <cell r="H189">
            <v>0</v>
          </cell>
          <cell r="I189" t="str">
            <v>TERMINE</v>
          </cell>
          <cell r="J189">
            <v>0</v>
          </cell>
          <cell r="K189">
            <v>115</v>
          </cell>
        </row>
        <row r="190">
          <cell r="C190">
            <v>0</v>
          </cell>
          <cell r="D190" t="str">
            <v>Patrimoine</v>
          </cell>
          <cell r="E190">
            <v>0</v>
          </cell>
          <cell r="F190" t="str">
            <v>907TA</v>
          </cell>
          <cell r="G190">
            <v>0</v>
          </cell>
          <cell r="H190">
            <v>0</v>
          </cell>
          <cell r="I190" t="str">
            <v>TERMINE</v>
          </cell>
          <cell r="J190">
            <v>0</v>
          </cell>
          <cell r="K190">
            <v>114</v>
          </cell>
        </row>
        <row r="191">
          <cell r="C191">
            <v>0</v>
          </cell>
          <cell r="D191" t="str">
            <v>UB902</v>
          </cell>
          <cell r="E191">
            <v>0</v>
          </cell>
          <cell r="F191" t="str">
            <v>07CG6</v>
          </cell>
          <cell r="G191">
            <v>0</v>
          </cell>
          <cell r="H191">
            <v>0</v>
          </cell>
          <cell r="I191" t="str">
            <v>TERMINE</v>
          </cell>
          <cell r="J191">
            <v>0</v>
          </cell>
          <cell r="K191">
            <v>106</v>
          </cell>
        </row>
        <row r="192">
          <cell r="C192" t="str">
            <v>ED SC.JURIDIQUES ET POLITIQUE.</v>
          </cell>
          <cell r="D192" t="str">
            <v>ED SC.JURIDIQUES ET POLITIQUE.</v>
          </cell>
          <cell r="E192" t="e">
            <v>#N/A</v>
          </cell>
          <cell r="H192" t="str">
            <v>ED 67</v>
          </cell>
          <cell r="I192" t="str">
            <v>9803D067</v>
          </cell>
          <cell r="J192" t="str">
            <v>9803D067</v>
          </cell>
          <cell r="K192">
            <v>111</v>
          </cell>
        </row>
        <row r="193">
          <cell r="C193" t="str">
            <v>E.D.SC. CHIMIQUES DE MARSEILLE</v>
          </cell>
          <cell r="D193" t="str">
            <v>E.D.SC. CHIMIQUES DE MARSEILLE</v>
          </cell>
          <cell r="E193" t="e">
            <v>#N/A</v>
          </cell>
          <cell r="H193" t="str">
            <v>ED 250</v>
          </cell>
          <cell r="I193" t="str">
            <v>9803D250</v>
          </cell>
          <cell r="J193" t="str">
            <v>9803D250</v>
          </cell>
          <cell r="K193">
            <v>111</v>
          </cell>
        </row>
        <row r="194">
          <cell r="C194" t="str">
            <v>E.D  SC. ENVIRONN</v>
          </cell>
          <cell r="D194" t="str">
            <v>E.D  SC. ENVIRONN</v>
          </cell>
          <cell r="E194" t="e">
            <v>#N/A</v>
          </cell>
          <cell r="H194" t="str">
            <v>ED 251</v>
          </cell>
          <cell r="I194" t="str">
            <v>9803D251</v>
          </cell>
          <cell r="J194" t="str">
            <v>9803D251</v>
          </cell>
          <cell r="K194">
            <v>111</v>
          </cell>
        </row>
        <row r="195">
          <cell r="C195" t="str">
            <v>PPSN</v>
          </cell>
          <cell r="D195" t="str">
            <v>PPSN</v>
          </cell>
          <cell r="E195" t="e">
            <v>#N/A</v>
          </cell>
          <cell r="H195" t="str">
            <v>PPSN</v>
          </cell>
          <cell r="I195" t="str">
            <v>9803E137</v>
          </cell>
          <cell r="J195" t="str">
            <v>9803E137</v>
          </cell>
          <cell r="K195" t="e">
            <v>#N/A</v>
          </cell>
        </row>
        <row r="196">
          <cell r="C196" t="str">
            <v>CIRTA</v>
          </cell>
          <cell r="D196" t="str">
            <v>CIRTA</v>
          </cell>
          <cell r="E196" t="str">
            <v xml:space="preserve">DUBOIS Jérôme </v>
          </cell>
          <cell r="H196" t="str">
            <v>EA 889</v>
          </cell>
          <cell r="I196" t="str">
            <v>9803E316</v>
          </cell>
          <cell r="J196" t="str">
            <v>9803E316</v>
          </cell>
          <cell r="K196">
            <v>111</v>
          </cell>
        </row>
        <row r="197">
          <cell r="C197" t="str">
            <v>CERGAM</v>
          </cell>
          <cell r="D197" t="str">
            <v>CERGAM</v>
          </cell>
          <cell r="E197" t="str">
            <v xml:space="preserve">ROUX  Elyette </v>
          </cell>
          <cell r="H197" t="str">
            <v>EA 4225</v>
          </cell>
          <cell r="I197" t="str">
            <v>9803E460</v>
          </cell>
          <cell r="J197" t="str">
            <v>9803E460</v>
          </cell>
          <cell r="K197">
            <v>111</v>
          </cell>
        </row>
        <row r="198">
          <cell r="C198" t="str">
            <v>LABO DROIT ET SCIENCES CRIMINELLES</v>
          </cell>
          <cell r="D198" t="str">
            <v>LABO DROIT ET SCIENCES CRIMINELLES</v>
          </cell>
          <cell r="E198" t="str">
            <v xml:space="preserve">BONFILS Philippe </v>
          </cell>
          <cell r="H198" t="str">
            <v>LDPSC</v>
          </cell>
          <cell r="I198" t="str">
            <v>9803E502</v>
          </cell>
          <cell r="J198" t="str">
            <v>9803E502</v>
          </cell>
          <cell r="K198">
            <v>111</v>
          </cell>
        </row>
        <row r="199">
          <cell r="C199" t="str">
            <v>CERHIIP</v>
          </cell>
          <cell r="D199" t="str">
            <v>CERHIIP</v>
          </cell>
          <cell r="E199" t="str">
            <v xml:space="preserve">GASPARINI Eric </v>
          </cell>
          <cell r="H199" t="str">
            <v>EA 2186</v>
          </cell>
          <cell r="I199" t="str">
            <v>9803E503</v>
          </cell>
          <cell r="J199" t="str">
            <v>9803E503</v>
          </cell>
          <cell r="K199">
            <v>111</v>
          </cell>
        </row>
        <row r="200">
          <cell r="C200" t="str">
            <v>CDE</v>
          </cell>
          <cell r="D200" t="str">
            <v>CDE</v>
          </cell>
          <cell r="E200" t="str">
            <v xml:space="preserve">MESTRE Jacques </v>
          </cell>
          <cell r="H200" t="str">
            <v>EA 4224</v>
          </cell>
          <cell r="I200" t="str">
            <v>9803E506</v>
          </cell>
          <cell r="J200" t="str">
            <v>9803E506</v>
          </cell>
          <cell r="K200">
            <v>111</v>
          </cell>
        </row>
        <row r="201">
          <cell r="C201" t="str">
            <v>LTD</v>
          </cell>
          <cell r="D201" t="str">
            <v>LTD</v>
          </cell>
          <cell r="E201" t="str">
            <v>CHEROT Jean-Yves</v>
          </cell>
          <cell r="H201" t="str">
            <v>EA982</v>
          </cell>
          <cell r="I201" t="str">
            <v>9803E507</v>
          </cell>
          <cell r="J201" t="str">
            <v>9803E507</v>
          </cell>
          <cell r="K201">
            <v>111</v>
          </cell>
        </row>
        <row r="202">
          <cell r="C202" t="str">
            <v>inactif voir e502 ex kayser</v>
          </cell>
          <cell r="D202" t="str">
            <v>inactif voir e502 ex kayser</v>
          </cell>
          <cell r="E202" t="e">
            <v>#N/A</v>
          </cell>
          <cell r="H202" t="str">
            <v>inactif voir e502</v>
          </cell>
          <cell r="I202" t="str">
            <v>9803E508</v>
          </cell>
          <cell r="J202" t="str">
            <v>9803E508</v>
          </cell>
          <cell r="K202">
            <v>111</v>
          </cell>
        </row>
        <row r="203">
          <cell r="C203" t="str">
            <v>GREDIAUC</v>
          </cell>
          <cell r="D203" t="str">
            <v>GREDIAUC</v>
          </cell>
          <cell r="E203" t="str">
            <v xml:space="preserve">TRANCHANT Laetitia </v>
          </cell>
          <cell r="H203" t="str">
            <v>EA 3786</v>
          </cell>
          <cell r="I203" t="str">
            <v>9803E509</v>
          </cell>
          <cell r="J203" t="str">
            <v>9803E509</v>
          </cell>
          <cell r="K203">
            <v>111</v>
          </cell>
        </row>
        <row r="204">
          <cell r="C204" t="str">
            <v>CENTRE DE DROIT SOCIAL</v>
          </cell>
          <cell r="D204" t="str">
            <v>CENTRE DE DROIT SOCIAL</v>
          </cell>
          <cell r="E204" t="str">
            <v xml:space="preserve">BUGADA Alexis </v>
          </cell>
          <cell r="H204" t="str">
            <v>EA 901</v>
          </cell>
          <cell r="I204" t="str">
            <v>9803E510</v>
          </cell>
          <cell r="J204" t="str">
            <v>9803E510</v>
          </cell>
          <cell r="K204">
            <v>111</v>
          </cell>
        </row>
        <row r="205">
          <cell r="C205" t="str">
            <v>CRA</v>
          </cell>
          <cell r="D205" t="str">
            <v>CRA</v>
          </cell>
          <cell r="E205" t="str">
            <v xml:space="preserve">LINDITCH Florian </v>
          </cell>
          <cell r="H205" t="str">
            <v>EA 893</v>
          </cell>
          <cell r="I205" t="str">
            <v>9803E511</v>
          </cell>
          <cell r="J205" t="str">
            <v>9803E511</v>
          </cell>
          <cell r="K205">
            <v>111</v>
          </cell>
        </row>
        <row r="206">
          <cell r="C206" t="str">
            <v>CEFF</v>
          </cell>
          <cell r="D206" t="str">
            <v>CEFF</v>
          </cell>
          <cell r="E206" t="str">
            <v xml:space="preserve">LOUIT Christian </v>
          </cell>
          <cell r="H206" t="str">
            <v>EA 891</v>
          </cell>
          <cell r="I206" t="str">
            <v>9803E514</v>
          </cell>
          <cell r="J206" t="str">
            <v>9803E514</v>
          </cell>
          <cell r="K206">
            <v>111</v>
          </cell>
        </row>
        <row r="207">
          <cell r="C207" t="str">
            <v>LID2MS</v>
          </cell>
          <cell r="D207" t="str">
            <v>LID2MS</v>
          </cell>
          <cell r="E207" t="str">
            <v xml:space="preserve">PENA MarcISAR Hervé </v>
          </cell>
          <cell r="H207" t="str">
            <v>EA 4328</v>
          </cell>
          <cell r="I207" t="str">
            <v>9803E515</v>
          </cell>
          <cell r="J207" t="str">
            <v>9803E515</v>
          </cell>
          <cell r="K207">
            <v>111</v>
          </cell>
        </row>
        <row r="208">
          <cell r="C208" t="str">
            <v>FR SCIENCES CHIMIQUES</v>
          </cell>
          <cell r="D208" t="str">
            <v>FR SCIENCES CHIMIQUES</v>
          </cell>
          <cell r="E208" t="e">
            <v>#N/A</v>
          </cell>
          <cell r="H208" t="str">
            <v>FR 1739</v>
          </cell>
          <cell r="I208" t="str">
            <v>9803F116</v>
          </cell>
          <cell r="J208" t="str">
            <v>9803F116</v>
          </cell>
          <cell r="K208">
            <v>111</v>
          </cell>
        </row>
        <row r="209">
          <cell r="C209" t="str">
            <v>FR ECCOREV</v>
          </cell>
          <cell r="D209" t="str">
            <v>FR ECCOREV</v>
          </cell>
          <cell r="E209" t="e">
            <v>#N/A</v>
          </cell>
          <cell r="H209" t="str">
            <v>FR 3098</v>
          </cell>
          <cell r="I209" t="str">
            <v>9803F131</v>
          </cell>
          <cell r="J209" t="str">
            <v>9803F131</v>
          </cell>
          <cell r="K209">
            <v>111</v>
          </cell>
        </row>
        <row r="210">
          <cell r="C210" t="str">
            <v>FR DT PVR STE</v>
          </cell>
          <cell r="D210" t="str">
            <v>FR DT PVR STE</v>
          </cell>
          <cell r="E210" t="e">
            <v>#N/A</v>
          </cell>
          <cell r="H210" t="str">
            <v>FR3076</v>
          </cell>
          <cell r="I210" t="str">
            <v>9803F520</v>
          </cell>
          <cell r="J210" t="str">
            <v>9803F520</v>
          </cell>
          <cell r="K210">
            <v>111</v>
          </cell>
        </row>
        <row r="211">
          <cell r="C211" t="str">
            <v>FED 1</v>
          </cell>
          <cell r="D211" t="str">
            <v>FED 1</v>
          </cell>
          <cell r="E211" t="e">
            <v>#N/A</v>
          </cell>
          <cell r="H211" t="str">
            <v>FED 1</v>
          </cell>
          <cell r="I211" t="str">
            <v>9803F530</v>
          </cell>
          <cell r="J211" t="str">
            <v>9803F530</v>
          </cell>
          <cell r="K211" t="e">
            <v>#N/A</v>
          </cell>
        </row>
        <row r="212">
          <cell r="C212" t="str">
            <v>CIMPACA</v>
          </cell>
          <cell r="D212" t="str">
            <v>CIMPACA</v>
          </cell>
          <cell r="E212" t="e">
            <v>#N/A</v>
          </cell>
          <cell r="H212" t="str">
            <v>CIMPACA</v>
          </cell>
          <cell r="I212" t="str">
            <v>9803FCIM</v>
          </cell>
          <cell r="J212" t="str">
            <v>9803FCIM</v>
          </cell>
          <cell r="K212">
            <v>108</v>
          </cell>
        </row>
        <row r="213">
          <cell r="C213" t="str">
            <v>IC STAR 2</v>
          </cell>
          <cell r="D213" t="str">
            <v>IC STAR 2</v>
          </cell>
          <cell r="E213" t="e">
            <v>#N/A</v>
          </cell>
          <cell r="H213" t="str">
            <v>ICS2</v>
          </cell>
          <cell r="I213" t="str">
            <v>9803FICS</v>
          </cell>
          <cell r="J213" t="str">
            <v>9803FICS</v>
          </cell>
          <cell r="K213">
            <v>108</v>
          </cell>
        </row>
        <row r="214">
          <cell r="C214" t="str">
            <v>IC STAR 2</v>
          </cell>
          <cell r="D214" t="str">
            <v>IC STAR 2</v>
          </cell>
          <cell r="E214" t="e">
            <v>#N/A</v>
          </cell>
          <cell r="H214" t="str">
            <v>ICS2</v>
          </cell>
          <cell r="I214" t="str">
            <v>9803ICS2</v>
          </cell>
          <cell r="J214" t="str">
            <v>9803ICS2</v>
          </cell>
          <cell r="K214">
            <v>108</v>
          </cell>
        </row>
        <row r="215">
          <cell r="C215" t="str">
            <v>INSTITUT FRESNEL</v>
          </cell>
          <cell r="D215" t="str">
            <v>INSTITUT FRESNEL</v>
          </cell>
          <cell r="E215" t="str">
            <v>ENOCH Stefan(NATOLI Jean-Yves)</v>
          </cell>
          <cell r="H215" t="str">
            <v>UMR 6133</v>
          </cell>
          <cell r="I215" t="str">
            <v>9803U104</v>
          </cell>
          <cell r="J215" t="str">
            <v>9803U104</v>
          </cell>
          <cell r="K215">
            <v>108</v>
          </cell>
        </row>
        <row r="216">
          <cell r="C216" t="str">
            <v>IMBE</v>
          </cell>
          <cell r="D216" t="str">
            <v>IMBE</v>
          </cell>
          <cell r="E216" t="str">
            <v>TATONI Thierry (ERESKOVSKY Alexander, CRAMER Wolfgang)</v>
          </cell>
          <cell r="H216" t="str">
            <v>UMR IMBE</v>
          </cell>
          <cell r="I216" t="str">
            <v>9803U105</v>
          </cell>
          <cell r="J216" t="str">
            <v>9803U105</v>
          </cell>
          <cell r="K216">
            <v>106</v>
          </cell>
        </row>
        <row r="217">
          <cell r="C217" t="str">
            <v>IMBE - CQ EQUIPE 11</v>
          </cell>
          <cell r="D217" t="str">
            <v>IMBE - CQ EQUIPE 11</v>
          </cell>
          <cell r="E217" t="str">
            <v>TATONI Thierry (ERESKOVSKY Alexander, CRAMER Wolfgang)</v>
          </cell>
          <cell r="H217" t="str">
            <v>IMBE - CQ EQUIPE 11</v>
          </cell>
          <cell r="I217" t="str">
            <v>9803U105</v>
          </cell>
          <cell r="J217" t="str">
            <v>9803U105A</v>
          </cell>
          <cell r="K217">
            <v>106</v>
          </cell>
        </row>
        <row r="218">
          <cell r="C218" t="str">
            <v>IMBE - CQ EQUIPE 12</v>
          </cell>
          <cell r="D218" t="str">
            <v>IMBE - CQ EQUIPE 12</v>
          </cell>
          <cell r="E218" t="str">
            <v>TATONI Thierry (ERESKOVSKY Alexander, CRAMER Wolfgang)</v>
          </cell>
          <cell r="H218" t="str">
            <v>IMBE - CQ EQUIPE 12</v>
          </cell>
          <cell r="I218" t="str">
            <v>9803U105</v>
          </cell>
          <cell r="J218" t="str">
            <v>9803U105B</v>
          </cell>
          <cell r="K218">
            <v>106</v>
          </cell>
        </row>
        <row r="219">
          <cell r="C219" t="str">
            <v>IMBE - CQ EQUIPE 21</v>
          </cell>
          <cell r="D219" t="str">
            <v>IMBE - CQ EQUIPE 21</v>
          </cell>
          <cell r="E219" t="str">
            <v>TATONI Thierry (ERESKOVSKY Alexander, CRAMER Wolfgang)</v>
          </cell>
          <cell r="H219" t="str">
            <v>IMBE - CQ EQUIPE 21</v>
          </cell>
          <cell r="I219" t="str">
            <v>9803U105</v>
          </cell>
          <cell r="J219" t="str">
            <v>9803U105C</v>
          </cell>
          <cell r="K219">
            <v>106</v>
          </cell>
        </row>
        <row r="220">
          <cell r="C220" t="str">
            <v>IMBE - CQ EQUIPE 22</v>
          </cell>
          <cell r="D220" t="str">
            <v>IMBE - CQ EQUIPE 22</v>
          </cell>
          <cell r="E220" t="str">
            <v>TATONI Thierry (ERESKOVSKY Alexander, CRAMER Wolfgang)</v>
          </cell>
          <cell r="H220" t="str">
            <v>IMBE - CQ EQUIPE 22</v>
          </cell>
          <cell r="I220" t="str">
            <v>9803U105</v>
          </cell>
          <cell r="J220" t="str">
            <v>9803U105D</v>
          </cell>
          <cell r="K220">
            <v>106</v>
          </cell>
        </row>
        <row r="221">
          <cell r="C221" t="str">
            <v>IMBE - CQ EQUIPE 23</v>
          </cell>
          <cell r="D221" t="str">
            <v>IMBE - CQ EQUIPE 23</v>
          </cell>
          <cell r="E221" t="str">
            <v>TATONI Thierry (ERESKOVSKY Alexander, CRAMER Wolfgang)</v>
          </cell>
          <cell r="H221" t="str">
            <v>IMBE - CQ EQUIPE 23</v>
          </cell>
          <cell r="I221" t="str">
            <v>9803U105</v>
          </cell>
          <cell r="J221" t="str">
            <v>9803U105E</v>
          </cell>
          <cell r="K221">
            <v>106</v>
          </cell>
        </row>
        <row r="222">
          <cell r="C222" t="str">
            <v>IMBE - CQ EQUIPE 31</v>
          </cell>
          <cell r="D222" t="str">
            <v>IMBE - CQ EQUIPE 31</v>
          </cell>
          <cell r="E222" t="str">
            <v>TATONI Thierry (ERESKOVSKY Alexander, CRAMER Wolfgang)</v>
          </cell>
          <cell r="H222" t="str">
            <v>IMBE - CQ EQUIPE 31</v>
          </cell>
          <cell r="I222" t="str">
            <v>9803U105</v>
          </cell>
          <cell r="J222" t="str">
            <v>9803U105F</v>
          </cell>
          <cell r="K222">
            <v>106</v>
          </cell>
        </row>
        <row r="223">
          <cell r="C223" t="str">
            <v>IMBE - CQ EQUIPE 32</v>
          </cell>
          <cell r="D223" t="str">
            <v>IMBE - CQ EQUIPE 32</v>
          </cell>
          <cell r="E223" t="str">
            <v>TATONI Thierry (ERESKOVSKY Alexander, CRAMER Wolfgang)</v>
          </cell>
          <cell r="H223" t="str">
            <v>IMBE - CQ EQUIPE 32</v>
          </cell>
          <cell r="I223" t="str">
            <v>9803U105</v>
          </cell>
          <cell r="J223" t="str">
            <v>9803U105G</v>
          </cell>
          <cell r="K223">
            <v>106</v>
          </cell>
        </row>
        <row r="224">
          <cell r="C224" t="str">
            <v>IMBE - CQ EQUIPE 33</v>
          </cell>
          <cell r="D224" t="str">
            <v>IMBE - CQ EQUIPE 33</v>
          </cell>
          <cell r="E224" t="str">
            <v>TATONI Thierry (ERESKOVSKY Alexander, CRAMER Wolfgang)</v>
          </cell>
          <cell r="H224" t="str">
            <v>IMBE - CQ EQUIPE 33</v>
          </cell>
          <cell r="I224" t="str">
            <v>9803U105</v>
          </cell>
          <cell r="J224" t="str">
            <v>9803U105H</v>
          </cell>
          <cell r="K224">
            <v>106</v>
          </cell>
        </row>
        <row r="225">
          <cell r="C225" t="str">
            <v>IMBE - CQ EQUIPE 51</v>
          </cell>
          <cell r="D225" t="str">
            <v>IMBE - CQ EQUIPE 51</v>
          </cell>
          <cell r="E225" t="str">
            <v>TATONI Thierry (ERESKOVSKY Alexander, CRAMER Wolfgang)</v>
          </cell>
          <cell r="H225" t="str">
            <v>IMBE - CQ EQUIPE 51</v>
          </cell>
          <cell r="I225" t="str">
            <v>9803U105</v>
          </cell>
          <cell r="J225" t="str">
            <v>9803U105I</v>
          </cell>
          <cell r="K225">
            <v>106</v>
          </cell>
        </row>
        <row r="226">
          <cell r="C226" t="str">
            <v>IMBE - CQ EQUIPE 61</v>
          </cell>
          <cell r="D226" t="str">
            <v>IMBE - CQ EQUIPE 61</v>
          </cell>
          <cell r="E226" t="str">
            <v>TATONI Thierry (ERESKOVSKY Alexander, CRAMER Wolfgang)</v>
          </cell>
          <cell r="H226" t="str">
            <v>IMBE - CQ EQUIPE 61</v>
          </cell>
          <cell r="I226" t="str">
            <v>9803U105</v>
          </cell>
          <cell r="J226" t="str">
            <v>9803U105J</v>
          </cell>
          <cell r="K226">
            <v>106</v>
          </cell>
        </row>
        <row r="227">
          <cell r="C227" t="str">
            <v>IMBE - CQ EQUIPE 63</v>
          </cell>
          <cell r="D227" t="str">
            <v>IMBE - CQ EQUIPE 63</v>
          </cell>
          <cell r="E227" t="str">
            <v>TATONI Thierry (ERESKOVSKY Alexander, CRAMER Wolfgang)</v>
          </cell>
          <cell r="H227" t="str">
            <v>IMBE - CQ EQUIPE 63</v>
          </cell>
          <cell r="I227" t="str">
            <v>9803U105</v>
          </cell>
          <cell r="J227" t="str">
            <v>9803U105K</v>
          </cell>
          <cell r="K227">
            <v>106</v>
          </cell>
        </row>
        <row r="228">
          <cell r="C228" t="str">
            <v>IMBE - CQ EQUIPE 64</v>
          </cell>
          <cell r="D228" t="str">
            <v>IMBE - CQ EQUIPE 64</v>
          </cell>
          <cell r="E228" t="str">
            <v>TATONI Thierry (ERESKOVSKY Alexander, CRAMER Wolfgang)</v>
          </cell>
          <cell r="H228" t="str">
            <v>IMBE - CQ EQUIPE 64</v>
          </cell>
          <cell r="I228" t="str">
            <v>9803U105</v>
          </cell>
          <cell r="J228" t="str">
            <v>9803U105L</v>
          </cell>
          <cell r="K228">
            <v>106</v>
          </cell>
        </row>
        <row r="229">
          <cell r="C229" t="str">
            <v>LSIS</v>
          </cell>
          <cell r="D229" t="str">
            <v>LSIS</v>
          </cell>
          <cell r="E229" t="str">
            <v xml:space="preserve">OULADSINE  Mustapha </v>
          </cell>
          <cell r="H229" t="str">
            <v>UMR 6168</v>
          </cell>
          <cell r="I229" t="str">
            <v>9803U109</v>
          </cell>
          <cell r="J229" t="str">
            <v>9803U109</v>
          </cell>
          <cell r="K229">
            <v>107</v>
          </cell>
        </row>
        <row r="230">
          <cell r="C230" t="str">
            <v>CEREGE</v>
          </cell>
          <cell r="D230" t="str">
            <v>CEREGE</v>
          </cell>
          <cell r="E230" t="str">
            <v>THOUVENY Nicolas(BARD Edouard, BOURLES Didier, SYLVESTRE Florence)</v>
          </cell>
          <cell r="H230" t="str">
            <v>UMR 6635</v>
          </cell>
          <cell r="I230" t="str">
            <v>9803U113</v>
          </cell>
          <cell r="J230" t="str">
            <v>9803U113</v>
          </cell>
          <cell r="K230">
            <v>110</v>
          </cell>
        </row>
        <row r="231">
          <cell r="C231" t="str">
            <v>ISM2</v>
          </cell>
          <cell r="D231" t="str">
            <v>ISM2</v>
          </cell>
          <cell r="E231" t="str">
            <v xml:space="preserve">RODRIGUEZ Jean-Antoine </v>
          </cell>
          <cell r="H231" t="str">
            <v>UMR 6263</v>
          </cell>
          <cell r="I231" t="str">
            <v>9803U128</v>
          </cell>
          <cell r="J231" t="str">
            <v>9803U128</v>
          </cell>
          <cell r="K231">
            <v>108</v>
          </cell>
        </row>
        <row r="232">
          <cell r="C232" t="str">
            <v>IM2NP</v>
          </cell>
          <cell r="D232" t="str">
            <v>IM2NP</v>
          </cell>
          <cell r="E232" t="str">
            <v>BOUCHAKOUR Rachid(THOMAS Olivier, AUTRAN Jean-Luc)</v>
          </cell>
          <cell r="H232" t="str">
            <v>UMR 6242</v>
          </cell>
          <cell r="I232" t="str">
            <v>9803U129</v>
          </cell>
          <cell r="J232" t="str">
            <v>9803U129</v>
          </cell>
          <cell r="K232">
            <v>108</v>
          </cell>
        </row>
        <row r="233">
          <cell r="C233" t="str">
            <v>IM2NP EQ1</v>
          </cell>
          <cell r="D233" t="str">
            <v>IM2NP RDI EQ1</v>
          </cell>
          <cell r="E233" t="str">
            <v>BOUCHAKOUR Rachid(THOMAS Olivier, AUTRAN Jean-Luc)</v>
          </cell>
          <cell r="H233" t="str">
            <v>UMR 6242</v>
          </cell>
          <cell r="I233" t="str">
            <v>9803U129A</v>
          </cell>
          <cell r="J233" t="str">
            <v>9803U129A</v>
          </cell>
          <cell r="K233">
            <v>108</v>
          </cell>
        </row>
        <row r="234">
          <cell r="C234" t="str">
            <v>IM2NP EQ2</v>
          </cell>
          <cell r="D234" t="str">
            <v>IM2NP MEMOIRES EQ2</v>
          </cell>
          <cell r="E234" t="str">
            <v>BOUCHAKOUR Rachid(THOMAS Olivier, AUTRAN Jean-Luc)</v>
          </cell>
          <cell r="H234" t="str">
            <v>UMR 6242</v>
          </cell>
          <cell r="I234" t="str">
            <v>9803U129B</v>
          </cell>
          <cell r="J234" t="str">
            <v>9803U129B</v>
          </cell>
          <cell r="K234">
            <v>108</v>
          </cell>
        </row>
        <row r="235">
          <cell r="C235" t="str">
            <v>IM2NP SERV COMMUNS</v>
          </cell>
          <cell r="D235" t="str">
            <v>IM2NP SERV COMMUNS</v>
          </cell>
          <cell r="E235" t="str">
            <v>BOUCHAKOUR Rachid(THOMAS Olivier, AUTRAN Jean-Luc)</v>
          </cell>
          <cell r="H235" t="str">
            <v>UMR 6242</v>
          </cell>
          <cell r="I235" t="str">
            <v>9803U129C</v>
          </cell>
          <cell r="J235" t="str">
            <v>9803U129C</v>
          </cell>
          <cell r="K235">
            <v>108</v>
          </cell>
        </row>
        <row r="236">
          <cell r="C236" t="str">
            <v>IM2NP EQ3</v>
          </cell>
          <cell r="D236" t="str">
            <v>IM2NP NSCE EQ3</v>
          </cell>
          <cell r="E236" t="str">
            <v>BOUCHAKOUR Rachid(THOMAS Olivier, AUTRAN Jean-Luc)</v>
          </cell>
          <cell r="H236" t="str">
            <v>UMR 6242</v>
          </cell>
          <cell r="I236" t="str">
            <v>9803U129D</v>
          </cell>
          <cell r="J236" t="str">
            <v>9803U129D</v>
          </cell>
          <cell r="K236">
            <v>108</v>
          </cell>
        </row>
        <row r="237">
          <cell r="C237" t="str">
            <v>IM2NP EQ4</v>
          </cell>
          <cell r="D237" t="str">
            <v>IM2NP CONTRAINTES EQ4</v>
          </cell>
          <cell r="E237" t="str">
            <v>BOUCHAKOUR Rachid(THOMAS Olivier, AUTRAN Jean-Luc)</v>
          </cell>
          <cell r="H237" t="str">
            <v>UMR 6242</v>
          </cell>
          <cell r="I237" t="str">
            <v>9803U129E</v>
          </cell>
          <cell r="J237" t="str">
            <v>9803U129E</v>
          </cell>
          <cell r="K237">
            <v>108</v>
          </cell>
        </row>
        <row r="238">
          <cell r="C238" t="str">
            <v>IM2NP EQ5</v>
          </cell>
          <cell r="D238" t="str">
            <v>IM2NP CCI EQ5</v>
          </cell>
          <cell r="E238" t="str">
            <v>BOUCHAKOUR Rachid(THOMAS Olivier, AUTRAN Jean-Luc)</v>
          </cell>
          <cell r="H238" t="str">
            <v>UMR 6242</v>
          </cell>
          <cell r="I238" t="str">
            <v>9803U129F</v>
          </cell>
          <cell r="J238" t="str">
            <v>9803U129F</v>
          </cell>
          <cell r="K238">
            <v>108</v>
          </cell>
        </row>
        <row r="239">
          <cell r="C239" t="str">
            <v>IM2NP EQ6</v>
          </cell>
          <cell r="D239" t="str">
            <v>IM2NP DUS EQ6</v>
          </cell>
          <cell r="E239" t="str">
            <v>BOUCHAKOUR Rachid(THOMAS Olivier, AUTRAN Jean-Luc)</v>
          </cell>
          <cell r="H239" t="str">
            <v>UMR 6242</v>
          </cell>
          <cell r="I239" t="str">
            <v>9803U129G</v>
          </cell>
          <cell r="J239" t="str">
            <v>9803U129G</v>
          </cell>
          <cell r="K239">
            <v>108</v>
          </cell>
        </row>
        <row r="240">
          <cell r="C240" t="str">
            <v>IM2NP EQ7</v>
          </cell>
          <cell r="D240" t="str">
            <v>IM2NP MCA EQ7</v>
          </cell>
          <cell r="E240" t="str">
            <v>BOUCHAKOUR Rachid(THOMAS Olivier, AUTRAN Jean-Luc)</v>
          </cell>
          <cell r="H240" t="str">
            <v>UMR 6242</v>
          </cell>
          <cell r="I240" t="str">
            <v>9803U129H</v>
          </cell>
          <cell r="J240" t="str">
            <v>9803U129H</v>
          </cell>
          <cell r="K240">
            <v>108</v>
          </cell>
        </row>
        <row r="241">
          <cell r="C241" t="str">
            <v>IM2NP EQ8</v>
          </cell>
          <cell r="D241" t="str">
            <v>IM2NP DNO EQ8</v>
          </cell>
          <cell r="E241" t="str">
            <v>BOUCHAKOUR Rachid(THOMAS Olivier, AUTRAN Jean-Luc)</v>
          </cell>
          <cell r="H241" t="str">
            <v>UMR 6242</v>
          </cell>
          <cell r="I241" t="str">
            <v>9803U129I</v>
          </cell>
          <cell r="J241" t="str">
            <v>9803U129I</v>
          </cell>
          <cell r="K241">
            <v>108</v>
          </cell>
        </row>
        <row r="242">
          <cell r="C242" t="str">
            <v>IM2NP EQ9</v>
          </cell>
          <cell r="D242" t="str">
            <v>IM2NP MAGNETISME EQ9</v>
          </cell>
          <cell r="E242" t="str">
            <v>BOUCHAKOUR Rachid(THOMAS Olivier, AUTRAN Jean-Luc)</v>
          </cell>
          <cell r="H242" t="str">
            <v>UMR 6242</v>
          </cell>
          <cell r="I242" t="str">
            <v>9803U129J</v>
          </cell>
          <cell r="J242" t="str">
            <v>9803U129J</v>
          </cell>
          <cell r="K242">
            <v>108</v>
          </cell>
        </row>
        <row r="243">
          <cell r="C243" t="str">
            <v>IM2NP EQ10</v>
          </cell>
          <cell r="D243" t="str">
            <v>IM2NP NANO EQ10</v>
          </cell>
          <cell r="E243" t="str">
            <v>BOUCHAKOUR Rachid(THOMAS Olivier, AUTRAN Jean-Luc)</v>
          </cell>
          <cell r="H243" t="str">
            <v>UMR 6242</v>
          </cell>
          <cell r="I243" t="str">
            <v>9803U129K</v>
          </cell>
          <cell r="J243" t="str">
            <v>9803U129K</v>
          </cell>
          <cell r="K243">
            <v>108</v>
          </cell>
        </row>
        <row r="244">
          <cell r="C244" t="str">
            <v>IM2NP EQ11</v>
          </cell>
          <cell r="D244" t="str">
            <v>IM2NP MICROCAPTEURS EQ11</v>
          </cell>
          <cell r="E244" t="str">
            <v>BOUCHAKOUR Rachid(THOMAS Olivier, AUTRAN Jean-Luc)</v>
          </cell>
          <cell r="H244" t="str">
            <v>UMR 6242</v>
          </cell>
          <cell r="I244" t="str">
            <v>9803U129L</v>
          </cell>
          <cell r="J244" t="str">
            <v>9803U129L</v>
          </cell>
          <cell r="K244">
            <v>108</v>
          </cell>
        </row>
        <row r="245">
          <cell r="C245" t="str">
            <v>IM2NP EQ12</v>
          </cell>
          <cell r="D245" t="str">
            <v>IM2NP OPTOPV EQ12</v>
          </cell>
          <cell r="E245" t="str">
            <v>BOUCHAKOUR Rachid(THOMAS Olivier, AUTRAN Jean-Luc)</v>
          </cell>
          <cell r="H245" t="str">
            <v>UMR 6242</v>
          </cell>
          <cell r="I245" t="str">
            <v>9803U129M</v>
          </cell>
          <cell r="J245" t="str">
            <v>9803U129M</v>
          </cell>
          <cell r="K245">
            <v>108</v>
          </cell>
        </row>
        <row r="246">
          <cell r="C246" t="str">
            <v>IM2NP EQ13</v>
          </cell>
          <cell r="D246" t="str">
            <v>IM2NP TMS EQ13</v>
          </cell>
          <cell r="E246" t="str">
            <v>BOUCHAKOUR Rachid(THOMAS Olivier, AUTRAN Jean-Luc)</v>
          </cell>
          <cell r="H246" t="str">
            <v>UMR 6242</v>
          </cell>
          <cell r="I246" t="str">
            <v>9803U129N</v>
          </cell>
          <cell r="J246" t="str">
            <v>9803U129N</v>
          </cell>
          <cell r="K246">
            <v>108</v>
          </cell>
        </row>
        <row r="247">
          <cell r="C247" t="str">
            <v>IM2NP EQ14</v>
          </cell>
          <cell r="D247" t="str">
            <v>IM2NP MEN EQ14</v>
          </cell>
          <cell r="E247" t="str">
            <v>BOUCHAKOUR Rachid(THOMAS Olivier, AUTRAN Jean-Luc)</v>
          </cell>
          <cell r="H247" t="str">
            <v>UMR 6242</v>
          </cell>
          <cell r="I247" t="str">
            <v>9803U129O</v>
          </cell>
          <cell r="J247" t="str">
            <v>9803U129O</v>
          </cell>
          <cell r="K247">
            <v>108</v>
          </cell>
        </row>
        <row r="248">
          <cell r="C248" t="str">
            <v>IM2NP EQ15</v>
          </cell>
          <cell r="D248" t="str">
            <v>IM2NP RFID EQ15</v>
          </cell>
          <cell r="E248" t="str">
            <v>BOUCHAKOUR Rachid(THOMAS Olivier, AUTRAN Jean-Luc)</v>
          </cell>
          <cell r="H248" t="str">
            <v>UMR 6242</v>
          </cell>
          <cell r="I248" t="str">
            <v>9803U129P</v>
          </cell>
          <cell r="J248" t="str">
            <v>9803U129P</v>
          </cell>
          <cell r="K248">
            <v>108</v>
          </cell>
        </row>
        <row r="249">
          <cell r="C249" t="str">
            <v>IM2NP EQ16</v>
          </cell>
          <cell r="D249" t="str">
            <v>IM2NP MERFE EQ16</v>
          </cell>
          <cell r="E249" t="str">
            <v>BOUCHAKOUR Rachid(THOMAS Olivier, AUTRAN Jean-Luc)</v>
          </cell>
          <cell r="H249" t="str">
            <v>UMR 6242</v>
          </cell>
          <cell r="I249" t="str">
            <v>9803U129Q</v>
          </cell>
          <cell r="J249" t="str">
            <v>9803U129Q</v>
          </cell>
          <cell r="K249">
            <v>108</v>
          </cell>
        </row>
        <row r="250">
          <cell r="C250" t="str">
            <v>M2P2</v>
          </cell>
          <cell r="D250" t="str">
            <v>M2P2</v>
          </cell>
          <cell r="E250" t="str">
            <v xml:space="preserve">BONTOUX Patrick </v>
          </cell>
          <cell r="H250" t="str">
            <v>UMR 6181</v>
          </cell>
          <cell r="I250" t="str">
            <v>9803U130</v>
          </cell>
          <cell r="J250" t="str">
            <v>9803U130</v>
          </cell>
          <cell r="K250">
            <v>108</v>
          </cell>
        </row>
        <row r="251">
          <cell r="C251" t="str">
            <v>LISA</v>
          </cell>
          <cell r="D251" t="str">
            <v>LISA</v>
          </cell>
          <cell r="E251" t="str">
            <v xml:space="preserve">SERGENT Michelle </v>
          </cell>
          <cell r="H251" t="str">
            <v>USR LISA</v>
          </cell>
          <cell r="I251" t="str">
            <v>9803U133</v>
          </cell>
          <cell r="J251" t="str">
            <v>9803U133</v>
          </cell>
          <cell r="K251">
            <v>108</v>
          </cell>
        </row>
        <row r="252">
          <cell r="C252" t="str">
            <v>DPCDIDE</v>
          </cell>
          <cell r="D252" t="str">
            <v>DPCDIDE</v>
          </cell>
          <cell r="E252" t="str">
            <v xml:space="preserve">MEHDI Rostane </v>
          </cell>
          <cell r="H252" t="str">
            <v>UMR 6201</v>
          </cell>
          <cell r="I252" t="str">
            <v>9803U505</v>
          </cell>
          <cell r="J252" t="str">
            <v>9803U505</v>
          </cell>
          <cell r="K252">
            <v>111</v>
          </cell>
        </row>
        <row r="253">
          <cell r="C253" t="str">
            <v>FRUMAM</v>
          </cell>
          <cell r="D253" t="str">
            <v>FRUMAM  - Fédération de Recherche des Unités de Mathématiques de Marseille</v>
          </cell>
          <cell r="E253" t="e">
            <v>#N/A</v>
          </cell>
          <cell r="H253" t="str">
            <v>FR 2291</v>
          </cell>
          <cell r="I253" t="str">
            <v>9801F150</v>
          </cell>
          <cell r="J253" t="str">
            <v>9801F150</v>
          </cell>
          <cell r="K253">
            <v>108</v>
          </cell>
        </row>
        <row r="254">
          <cell r="C254" t="str">
            <v>I2M</v>
          </cell>
          <cell r="D254" t="str">
            <v>I2M - Institut de Mathématiques de Marseille</v>
          </cell>
          <cell r="E254" t="str">
            <v>TORRESANI Bruno</v>
          </cell>
          <cell r="H254" t="str">
            <v>UMR 7373</v>
          </cell>
          <cell r="I254" t="str">
            <v>9801U138</v>
          </cell>
          <cell r="J254" t="str">
            <v>9801U138</v>
          </cell>
          <cell r="K254">
            <v>107</v>
          </cell>
        </row>
        <row r="255">
          <cell r="C255" t="str">
            <v>BBF</v>
          </cell>
          <cell r="D255" t="str">
            <v>Biodiversité et Biotechnologie Fongiques (BBF)</v>
          </cell>
          <cell r="E255" t="str">
            <v>SIGOILLOT Jean-Claude(RECORD Eric, LESAGE-MEERSEN Laurence)</v>
          </cell>
          <cell r="H255" t="str">
            <v>UMR_A 1163</v>
          </cell>
          <cell r="I255" t="str">
            <v>9801U135</v>
          </cell>
          <cell r="J255" t="str">
            <v>9801U135</v>
          </cell>
          <cell r="K255">
            <v>106</v>
          </cell>
        </row>
        <row r="256">
          <cell r="C256" t="str">
            <v>PIIM</v>
          </cell>
          <cell r="D256" t="str">
            <v>PIIM - Physique des Interactions Ioniques et Moléculaires</v>
          </cell>
          <cell r="E256" t="str">
            <v>LAYET Jean-Marc</v>
          </cell>
          <cell r="H256" t="str">
            <v>UMR 7345</v>
          </cell>
          <cell r="I256" t="str">
            <v>9801U139</v>
          </cell>
          <cell r="J256" t="str">
            <v>9801U139</v>
          </cell>
          <cell r="K256">
            <v>109</v>
          </cell>
        </row>
        <row r="257">
          <cell r="C257" t="str">
            <v>LAM</v>
          </cell>
          <cell r="D257" t="str">
            <v>LAM - Laboratoire d’Astrophysique de Marseille</v>
          </cell>
          <cell r="E257" t="str">
            <v>CUBY Jean-Gabriel(FERRARI Marc, ZAVAGNO Annie)</v>
          </cell>
          <cell r="H257" t="str">
            <v>UMR 7326</v>
          </cell>
          <cell r="I257" t="str">
            <v>9801U143</v>
          </cell>
          <cell r="J257" t="str">
            <v>9801U143</v>
          </cell>
          <cell r="K257">
            <v>110</v>
          </cell>
        </row>
        <row r="258">
          <cell r="C258" t="str">
            <v>LCE</v>
          </cell>
          <cell r="D258" t="str">
            <v>LCE - Laboratoire Chimie de l'Environnement</v>
          </cell>
          <cell r="E258" t="str">
            <v>WORTHAM Henri</v>
          </cell>
          <cell r="H258" t="str">
            <v>FRE 3416</v>
          </cell>
          <cell r="I258" t="str">
            <v>9801U137</v>
          </cell>
          <cell r="J258" t="str">
            <v>9801U137</v>
          </cell>
          <cell r="K258">
            <v>110</v>
          </cell>
        </row>
        <row r="259">
          <cell r="C259" t="str">
            <v>ICR</v>
          </cell>
          <cell r="D259" t="str">
            <v>ICR - Institut de Chimie Radicalaire</v>
          </cell>
          <cell r="E259" t="str">
            <v>GIGMES Didier(CHARLES Laurence)</v>
          </cell>
          <cell r="H259" t="str">
            <v>UMR 7273</v>
          </cell>
          <cell r="I259" t="str">
            <v>9801U141</v>
          </cell>
          <cell r="J259" t="str">
            <v>9801U141</v>
          </cell>
          <cell r="K259">
            <v>108</v>
          </cell>
        </row>
        <row r="260">
          <cell r="C260" t="str">
            <v>NIA</v>
          </cell>
          <cell r="D260" t="str">
            <v>NIA - Neurosciences Intégratives et Adaptatives</v>
          </cell>
          <cell r="E260" t="str">
            <v>XERRI Christian</v>
          </cell>
          <cell r="H260" t="str">
            <v>UMR 7260</v>
          </cell>
          <cell r="I260" t="str">
            <v>9801U134</v>
          </cell>
          <cell r="J260" t="str">
            <v>9801U134</v>
          </cell>
          <cell r="K260">
            <v>106</v>
          </cell>
        </row>
        <row r="261">
          <cell r="C261" t="str">
            <v>LNC</v>
          </cell>
          <cell r="D261" t="str">
            <v>Laboratoire de Neurobiologie de la Cognition</v>
          </cell>
          <cell r="E261" t="str">
            <v>POUCET Bruno</v>
          </cell>
          <cell r="H261" t="str">
            <v>UMR 7291</v>
          </cell>
          <cell r="I261" t="str">
            <v>9801U136</v>
          </cell>
          <cell r="J261" t="str">
            <v>9801U136</v>
          </cell>
          <cell r="K261">
            <v>106</v>
          </cell>
        </row>
        <row r="262">
          <cell r="C262" t="str">
            <v>EIPL</v>
          </cell>
          <cell r="D262" t="str">
            <v>EPIL - Enzymologie Interfaciale et Physiologie de la Lipolyse</v>
          </cell>
          <cell r="E262" t="str">
            <v>CARRIERE Frédéric</v>
          </cell>
          <cell r="H262" t="str">
            <v>UMR 7282</v>
          </cell>
          <cell r="I262" t="str">
            <v>9801U147</v>
          </cell>
          <cell r="J262" t="str">
            <v>9801U147</v>
          </cell>
          <cell r="K262">
            <v>108</v>
          </cell>
        </row>
        <row r="263">
          <cell r="C263" t="str">
            <v>BIP</v>
          </cell>
          <cell r="D263" t="str">
            <v>BIP - Bioénergétique et Ingénierie des Protéines</v>
          </cell>
          <cell r="E263" t="str">
            <v>GIUDICI-ORTICONI Marie-Thérése</v>
          </cell>
          <cell r="H263" t="str">
            <v>UMR 7281</v>
          </cell>
          <cell r="I263" t="str">
            <v>9801U146</v>
          </cell>
          <cell r="J263" t="str">
            <v>9801U146</v>
          </cell>
          <cell r="K263">
            <v>106</v>
          </cell>
        </row>
        <row r="264">
          <cell r="C264" t="str">
            <v>ADEF</v>
          </cell>
          <cell r="D264" t="str">
            <v>ADEF - Apprentissages, Didactiques, Evaluation, Formation</v>
          </cell>
          <cell r="E264" t="str">
            <v>GINESTIE Jacques</v>
          </cell>
          <cell r="H264" t="str">
            <v>EA 4671</v>
          </cell>
          <cell r="I264" t="str">
            <v>9801E307</v>
          </cell>
          <cell r="J264" t="str">
            <v>9801E307</v>
          </cell>
          <cell r="K264">
            <v>111</v>
          </cell>
        </row>
        <row r="265">
          <cell r="C265" t="str">
            <v>LPL</v>
          </cell>
          <cell r="D265" t="str">
            <v>LPL - Laboratoire Parole et Langage</v>
          </cell>
          <cell r="E265" t="str">
            <v>NGUYEN Noël(MEUNIER Christine)</v>
          </cell>
          <cell r="H265" t="str">
            <v>UMR 7309</v>
          </cell>
          <cell r="I265" t="str">
            <v>9801U312</v>
          </cell>
          <cell r="J265" t="str">
            <v>9801U312</v>
          </cell>
          <cell r="K265">
            <v>111</v>
          </cell>
        </row>
        <row r="266">
          <cell r="C266" t="str">
            <v>IRASIA</v>
          </cell>
          <cell r="D266" t="str">
            <v>IrAsia - Institut de Recherches Asiatiques </v>
          </cell>
          <cell r="E266" t="str">
            <v>DUTRAIT Noël</v>
          </cell>
          <cell r="H266" t="str">
            <v>UMR 7306</v>
          </cell>
          <cell r="I266" t="str">
            <v>9801U315</v>
          </cell>
          <cell r="J266" t="str">
            <v>9801U315</v>
          </cell>
          <cell r="K266">
            <v>112</v>
          </cell>
        </row>
        <row r="267">
          <cell r="C267" t="str">
            <v>IMAF</v>
          </cell>
          <cell r="D267" t="str">
            <v>IMAf - Institut des Mondes Africains</v>
          </cell>
          <cell r="E267" t="str">
            <v>BOUJU Jacky</v>
          </cell>
          <cell r="H267" t="str">
            <v>UMR 8171</v>
          </cell>
          <cell r="I267" t="str">
            <v>9801U316</v>
          </cell>
          <cell r="J267" t="str">
            <v>9801U316</v>
          </cell>
          <cell r="K267">
            <v>111</v>
          </cell>
        </row>
        <row r="268">
          <cell r="C268" t="str">
            <v>PSYCLE</v>
          </cell>
          <cell r="D268" t="str">
            <v>PSYCLE - Centre de Recherche en Psychologie de la Connaissance, du Langage et de l'Emotion</v>
          </cell>
          <cell r="E268" t="str">
            <v>VAUCLAIR Jacques</v>
          </cell>
          <cell r="H268" t="str">
            <v>EA 3273</v>
          </cell>
          <cell r="I268" t="str">
            <v>9801E309</v>
          </cell>
          <cell r="J268" t="str">
            <v>9801E309</v>
          </cell>
          <cell r="K268">
            <v>111</v>
          </cell>
        </row>
        <row r="269">
          <cell r="C269" t="str">
            <v>ASTRAM</v>
          </cell>
          <cell r="D269" t="str">
            <v>ASTRAM - Arts, Sciences et Technologies pour la Recherche Audiovisuelle et Multimédia</v>
          </cell>
          <cell r="E269" t="str">
            <v>SAPIEGA Jacques</v>
          </cell>
          <cell r="H269" t="str">
            <v>EA 4673</v>
          </cell>
          <cell r="I269" t="str">
            <v>9801E311</v>
          </cell>
          <cell r="J269" t="str">
            <v>9801E311</v>
          </cell>
          <cell r="K269">
            <v>115</v>
          </cell>
        </row>
        <row r="270">
          <cell r="C270" t="str">
            <v>IREMAM</v>
          </cell>
          <cell r="D270" t="str">
            <v>IREMAM - Institut de Recherches et d'Etudes sur le Monde Arabe et Musulman</v>
          </cell>
          <cell r="E270" t="str">
            <v>ALLEAUME Ghislaine(LESSAN-PEZECHKI Homa)</v>
          </cell>
          <cell r="H270" t="str">
            <v>UMR 7310</v>
          </cell>
          <cell r="I270" t="str">
            <v>9801U319</v>
          </cell>
          <cell r="J270" t="str">
            <v>9801U319</v>
          </cell>
          <cell r="K270">
            <v>111</v>
          </cell>
        </row>
        <row r="271">
          <cell r="C271" t="str">
            <v>LESA</v>
          </cell>
          <cell r="D271" t="str">
            <v>LESA - Laboratoire d'Etudes en Sciences des Arts</v>
          </cell>
          <cell r="E271" t="e">
            <v>#N/A</v>
          </cell>
          <cell r="H271" t="str">
            <v>EA 3274</v>
          </cell>
          <cell r="I271" t="str">
            <v>9801E303</v>
          </cell>
          <cell r="J271" t="e">
            <v>#N/A</v>
          </cell>
          <cell r="K271" t="e">
            <v>#N/A</v>
          </cell>
        </row>
        <row r="272">
          <cell r="C272" t="str">
            <v>IRAA</v>
          </cell>
          <cell r="D272" t="str">
            <v>IRAA - Institut de Recherches sur l'Architecture Antique</v>
          </cell>
          <cell r="E272" t="str">
            <v>ROBERT Renaud</v>
          </cell>
          <cell r="H272" t="str">
            <v>USR 3155</v>
          </cell>
          <cell r="I272" t="str">
            <v>9801US327</v>
          </cell>
          <cell r="J272" t="e">
            <v>#N/A</v>
          </cell>
          <cell r="K272" t="e">
            <v>#N/A</v>
          </cell>
        </row>
        <row r="273">
          <cell r="C273" t="str">
            <v>CIELAM</v>
          </cell>
          <cell r="D273" t="str">
            <v>CIELAM - Centre Interdisciplinaire d'Etudes des Littératures d'Aix-Marseille</v>
          </cell>
          <cell r="E273" t="e">
            <v>#N/A</v>
          </cell>
          <cell r="H273" t="str">
            <v>EA 4235</v>
          </cell>
          <cell r="I273" t="str">
            <v>9801E304</v>
          </cell>
          <cell r="J273" t="str">
            <v>9801E304</v>
          </cell>
          <cell r="K273" t="e">
            <v>#N/A</v>
          </cell>
        </row>
        <row r="274">
          <cell r="C274" t="str">
            <v>ECHANGES</v>
          </cell>
          <cell r="D274" t="str">
            <v>ECHANGES - Equipe sur les cultures et humanités anciennes et nouvelles germaniques et slave</v>
          </cell>
          <cell r="E274" t="e">
            <v>#N/A</v>
          </cell>
          <cell r="H274" t="str">
            <v>EA 4236</v>
          </cell>
          <cell r="I274" t="str">
            <v>9801E302</v>
          </cell>
          <cell r="J274" t="e">
            <v>#N/A</v>
          </cell>
          <cell r="K274" t="e">
            <v>#N/A</v>
          </cell>
        </row>
        <row r="275">
          <cell r="C275" t="str">
            <v>ESPACE</v>
          </cell>
          <cell r="D275" t="str">
            <v>ESPACE - Etudes des structures, des processus d'adaptation et des changements de l'espace</v>
          </cell>
          <cell r="E275" t="str">
            <v>VOIRON ChristineOLIVEAU Sébastien (Adj. Aix)</v>
          </cell>
          <cell r="H275" t="str">
            <v>UMR 7300</v>
          </cell>
          <cell r="I275" t="str">
            <v>9801U326</v>
          </cell>
          <cell r="J275" t="str">
            <v>9801U326</v>
          </cell>
          <cell r="K275">
            <v>110</v>
          </cell>
        </row>
        <row r="276">
          <cell r="C276" t="str">
            <v>CLEO</v>
          </cell>
          <cell r="D276" t="str">
            <v>CLEO</v>
          </cell>
          <cell r="E276" t="str">
            <v>DACOS Marin</v>
          </cell>
          <cell r="H276" t="str">
            <v>UMS 3287</v>
          </cell>
          <cell r="I276" t="str">
            <v>9801U329</v>
          </cell>
          <cell r="J276" t="str">
            <v>9801U329</v>
          </cell>
          <cell r="K276">
            <v>111</v>
          </cell>
        </row>
        <row r="277">
          <cell r="C277" t="str">
            <v>CCJ</v>
          </cell>
          <cell r="D277" t="str">
            <v>CCJ - Centre Camille Jullian-Archéologie Méditerranéenne et Africaine</v>
          </cell>
          <cell r="E277" t="str">
            <v>CARRE Marie-Brigitte(SOURISSEAU Jean-Christophe)</v>
          </cell>
          <cell r="H277" t="str">
            <v>UMR 7299</v>
          </cell>
          <cell r="I277" t="str">
            <v>9801U317</v>
          </cell>
          <cell r="J277" t="str">
            <v>9801U317</v>
          </cell>
          <cell r="K277">
            <v>106</v>
          </cell>
        </row>
        <row r="278">
          <cell r="C278" t="str">
            <v>CEPERC</v>
          </cell>
          <cell r="D278" t="str">
            <v>CEPERC - Centre d'Epistémologie et d'Ergologie Comparatives</v>
          </cell>
          <cell r="E278" t="str">
            <v>CROCCO Gabriella(CLEMENTZ François)</v>
          </cell>
          <cell r="H278" t="str">
            <v>UMR 7304</v>
          </cell>
          <cell r="I278" t="str">
            <v>9801U313</v>
          </cell>
          <cell r="J278" t="str">
            <v>9801U313</v>
          </cell>
          <cell r="K278">
            <v>111</v>
          </cell>
        </row>
        <row r="279">
          <cell r="C279" t="str">
            <v>MMSH</v>
          </cell>
          <cell r="D279" t="str">
            <v>MMSH - Maison Méditerranéenne des Sciences de l'Homme</v>
          </cell>
          <cell r="E279" t="str">
            <v>MARIN Brigitte</v>
          </cell>
          <cell r="H279" t="str">
            <v>USR 3125</v>
          </cell>
          <cell r="I279" t="str">
            <v>9801U328</v>
          </cell>
          <cell r="J279" t="str">
            <v>9801U328</v>
          </cell>
          <cell r="K279">
            <v>111</v>
          </cell>
        </row>
        <row r="280">
          <cell r="C280" t="str">
            <v>CAER</v>
          </cell>
          <cell r="D280" t="str">
            <v>CAER - Centre Aixois d'Etudes Romanes</v>
          </cell>
          <cell r="E280" t="str">
            <v>MILANESI Claudio(URBANI Brigitte)</v>
          </cell>
          <cell r="H280" t="str">
            <v>EA 854</v>
          </cell>
          <cell r="I280" t="str">
            <v>9801E305</v>
          </cell>
          <cell r="J280" t="str">
            <v>9801E305</v>
          </cell>
          <cell r="K280">
            <v>111</v>
          </cell>
        </row>
        <row r="281">
          <cell r="C281" t="str">
            <v>LERMA</v>
          </cell>
          <cell r="D281" t="str">
            <v>LERMA - Laboratoire d'Etude et de Recherche sur le Monde Anglophone</v>
          </cell>
          <cell r="E281" t="e">
            <v>#N/A</v>
          </cell>
          <cell r="H281" t="str">
            <v>EA 853</v>
          </cell>
          <cell r="I281" t="str">
            <v>9801E301</v>
          </cell>
          <cell r="J281" t="e">
            <v>#N/A</v>
          </cell>
          <cell r="K281" t="e">
            <v>#N/A</v>
          </cell>
        </row>
        <row r="282">
          <cell r="C282" t="str">
            <v>LPC</v>
          </cell>
          <cell r="D282" t="str">
            <v>LPC - Laboratoire de Psychologie Cognitive</v>
          </cell>
          <cell r="E282" t="str">
            <v>ZIEGLER Johannes</v>
          </cell>
          <cell r="H282" t="str">
            <v>UMR 7290</v>
          </cell>
          <cell r="I282" t="str">
            <v>9801U325</v>
          </cell>
          <cell r="J282" t="str">
            <v>9801U325</v>
          </cell>
          <cell r="K282">
            <v>111</v>
          </cell>
        </row>
        <row r="283">
          <cell r="C283" t="str">
            <v>LPS</v>
          </cell>
          <cell r="D283" t="str">
            <v>LPS - Laboratoire de Psychologie Sociale</v>
          </cell>
          <cell r="E283" t="str">
            <v>APOSTOLIDIS Thémistoklis</v>
          </cell>
          <cell r="H283" t="str">
            <v>EA 849</v>
          </cell>
          <cell r="I283" t="str">
            <v>9801E310</v>
          </cell>
          <cell r="J283" t="str">
            <v>9801E310</v>
          </cell>
          <cell r="K283">
            <v>111</v>
          </cell>
        </row>
        <row r="284">
          <cell r="C284" t="str">
            <v>MAP</v>
          </cell>
          <cell r="D284" t="str">
            <v>MAP - Maison Asie Pacifique</v>
          </cell>
          <cell r="E284" t="str">
            <v>BONNEMERE Pascale(DOLINSKI Michel)</v>
          </cell>
          <cell r="H284" t="str">
            <v>UMS 1885</v>
          </cell>
          <cell r="I284" t="str">
            <v>9801U330</v>
          </cell>
          <cell r="J284" t="str">
            <v>9801U330</v>
          </cell>
          <cell r="K284">
            <v>111</v>
          </cell>
        </row>
        <row r="285">
          <cell r="C285" t="str">
            <v>LPCLS</v>
          </cell>
          <cell r="D285" t="str">
            <v>LPCLS - Laboratoire de Psychopathologie Clinique, Langage et Subjectivité</v>
          </cell>
          <cell r="E285" t="str">
            <v>GIMENEZ Guy</v>
          </cell>
          <cell r="H285" t="str">
            <v>EA 3278</v>
          </cell>
          <cell r="I285" t="str">
            <v>9801E308</v>
          </cell>
          <cell r="J285" t="str">
            <v>9801E308</v>
          </cell>
          <cell r="K285">
            <v>111</v>
          </cell>
        </row>
        <row r="286">
          <cell r="C286" t="str">
            <v>LAMPEA</v>
          </cell>
          <cell r="D286" t="str">
            <v>LAMPEA - Laboratoire Méditerranéen de Préhistoire Europe-Afrique</v>
          </cell>
          <cell r="E286" t="str">
            <v>BRACCO Jean-Pierre(BRUGAL Jean-Philippe, D'ANNA André)</v>
          </cell>
          <cell r="H286" t="str">
            <v>UMR 7269</v>
          </cell>
          <cell r="I286" t="str">
            <v>9801U318</v>
          </cell>
          <cell r="J286" t="str">
            <v>9801U318</v>
          </cell>
          <cell r="K286">
            <v>111</v>
          </cell>
        </row>
        <row r="287">
          <cell r="C287" t="str">
            <v>LA3M</v>
          </cell>
          <cell r="D287" t="str">
            <v>LA3M - Laboratoire d'Archéologie Médiévale et Moderne en Méditerranée</v>
          </cell>
          <cell r="E287" t="str">
            <v>AMOURIC Henri</v>
          </cell>
          <cell r="H287" t="str">
            <v>UMR 7298</v>
          </cell>
          <cell r="I287" t="str">
            <v>9801U320</v>
          </cell>
          <cell r="J287" t="str">
            <v>9801U320</v>
          </cell>
          <cell r="K287">
            <v>111</v>
          </cell>
        </row>
        <row r="288">
          <cell r="C288" t="str">
            <v>TDMAM</v>
          </cell>
          <cell r="D288" t="str">
            <v>TDMAM - Textes et documents de la Méditerranée antique et médiévale (Centre Paul Albert Février)</v>
          </cell>
          <cell r="E288" t="str">
            <v>CAIRE Emmanuèle</v>
          </cell>
          <cell r="H288" t="str">
            <v>UMR 7297</v>
          </cell>
          <cell r="I288" t="str">
            <v>9801U324</v>
          </cell>
          <cell r="J288" t="str">
            <v>9801U324</v>
          </cell>
          <cell r="K288">
            <v>111</v>
          </cell>
        </row>
        <row r="289">
          <cell r="C289" t="str">
            <v>IHP</v>
          </cell>
          <cell r="D289" t="str">
            <v>IHP - Institut d'Histoire de la Philosophie</v>
          </cell>
          <cell r="E289" t="str">
            <v>TORDESILLAS Alonso</v>
          </cell>
          <cell r="H289" t="str">
            <v>EA 3276</v>
          </cell>
          <cell r="I289" t="str">
            <v>9801E306</v>
          </cell>
          <cell r="J289" t="str">
            <v>9801E306</v>
          </cell>
          <cell r="K289">
            <v>111</v>
          </cell>
        </row>
        <row r="290">
          <cell r="C290" t="str">
            <v>LPED</v>
          </cell>
          <cell r="D290" t="str">
            <v>LPED - Laboratoire Population-Environnement-Développement</v>
          </cell>
          <cell r="E290" t="str">
            <v>MAZUREK Hubert</v>
          </cell>
          <cell r="H290" t="str">
            <v>UMR_D 151</v>
          </cell>
          <cell r="I290" t="str">
            <v>9801U133</v>
          </cell>
          <cell r="J290" t="str">
            <v>9801U133</v>
          </cell>
          <cell r="K290">
            <v>110</v>
          </cell>
        </row>
        <row r="291">
          <cell r="C291" t="str">
            <v>CREDO</v>
          </cell>
          <cell r="D291" t="str">
            <v>CREDO - Centre de recherche et de documentation sur l'Océanie</v>
          </cell>
          <cell r="E291" t="str">
            <v>DOUSSET Laurent</v>
          </cell>
          <cell r="H291" t="str">
            <v>UMR 7308</v>
          </cell>
          <cell r="I291" t="str">
            <v>9801U314</v>
          </cell>
          <cell r="J291" t="str">
            <v>9801U314</v>
          </cell>
          <cell r="K291">
            <v>111</v>
          </cell>
        </row>
        <row r="292">
          <cell r="C292" t="str">
            <v>LAMES</v>
          </cell>
          <cell r="D292" t="str">
            <v>LAMES - Laboratoire Méditerranéen de Sociologie</v>
          </cell>
          <cell r="E292" t="str">
            <v>BORDREUIL Jean-Samuel</v>
          </cell>
          <cell r="H292" t="str">
            <v>UMR 7305</v>
          </cell>
          <cell r="I292" t="str">
            <v>9801U321</v>
          </cell>
          <cell r="J292" t="str">
            <v>9801U321</v>
          </cell>
          <cell r="K292">
            <v>111</v>
          </cell>
        </row>
        <row r="293">
          <cell r="C293" t="str">
            <v>IDEMEC</v>
          </cell>
          <cell r="D293" t="str">
            <v>IDEMEC - Institut d'Ethnologie Méditerranéenne, Européenne et Comparative</v>
          </cell>
          <cell r="E293" t="str">
            <v>ALBERA Dionigi</v>
          </cell>
          <cell r="H293" t="str">
            <v>UMR 7307</v>
          </cell>
          <cell r="I293" t="str">
            <v>9801U322</v>
          </cell>
          <cell r="J293" t="str">
            <v>9801U322</v>
          </cell>
          <cell r="K293">
            <v>111</v>
          </cell>
        </row>
        <row r="294">
          <cell r="C294" t="str">
            <v>TELEMME</v>
          </cell>
          <cell r="D294" t="str">
            <v>TELEMME - Temps, Espaces, Langages, Europe Méridionale, Méditerranée</v>
          </cell>
          <cell r="E294" t="str">
            <v>CRIVELLO Maryline</v>
          </cell>
          <cell r="H294" t="str">
            <v>UMR 7303</v>
          </cell>
          <cell r="I294" t="str">
            <v>9801U323</v>
          </cell>
          <cell r="J294" t="str">
            <v>9801U323</v>
          </cell>
          <cell r="K294">
            <v>111</v>
          </cell>
        </row>
        <row r="295">
          <cell r="C295" t="str">
            <v>IUTSI</v>
          </cell>
          <cell r="D295" t="str">
            <v>IUSTI - Institut Universitaire des Systèmes Thermiques Industriels</v>
          </cell>
          <cell r="E295" t="str">
            <v>TADRIST Lounès (HOUAS Lazhar)</v>
          </cell>
          <cell r="H295" t="str">
            <v>UMR 7343</v>
          </cell>
          <cell r="I295" t="str">
            <v>9801U144</v>
          </cell>
          <cell r="J295" t="str">
            <v>9801U144</v>
          </cell>
          <cell r="K295">
            <v>108</v>
          </cell>
        </row>
        <row r="296">
          <cell r="C296" t="str">
            <v>LMA</v>
          </cell>
          <cell r="D296" t="str">
            <v>LMA - Laboratoire de Mécanique et d’Acoustique</v>
          </cell>
          <cell r="E296" t="e">
            <v>#N/A</v>
          </cell>
          <cell r="H296" t="str">
            <v>UPR 7051</v>
          </cell>
          <cell r="I296" t="str">
            <v>9801U143/148</v>
          </cell>
          <cell r="J296" t="e">
            <v>#N/A</v>
          </cell>
          <cell r="K296" t="e">
            <v>#N/A</v>
          </cell>
        </row>
        <row r="297">
          <cell r="C297" t="str">
            <v>IRPHE</v>
          </cell>
          <cell r="D297" t="str">
            <v>IRPHE - Institut de Recherche sur les Phénomènes Hors Equilibre</v>
          </cell>
          <cell r="E297" t="str">
            <v>EHRENSTEIN Uwe(LEONETTI Marc)</v>
          </cell>
          <cell r="H297" t="str">
            <v>UMR 7342</v>
          </cell>
          <cell r="I297" t="str">
            <v>9801U142</v>
          </cell>
          <cell r="J297" t="str">
            <v>9801U142</v>
          </cell>
          <cell r="K297">
            <v>109</v>
          </cell>
        </row>
      </sheetData>
      <sheetData sheetId="4" refreshError="1">
        <row r="1">
          <cell r="A1" t="str">
            <v>Financeur</v>
          </cell>
          <cell r="B1" t="str">
            <v>Code</v>
          </cell>
          <cell r="C1" t="str">
            <v>Nom</v>
          </cell>
          <cell r="D1" t="str">
            <v>FONDS FONC / INV</v>
          </cell>
          <cell r="E1" t="str">
            <v xml:space="preserve">CPTE BUDGET FONC </v>
          </cell>
          <cell r="F1" t="str">
            <v>CPTE BUD INV</v>
          </cell>
          <cell r="G1" t="str">
            <v>N° client</v>
          </cell>
          <cell r="H1" t="str">
            <v>CPTE GENERAL FONC</v>
          </cell>
          <cell r="I1" t="str">
            <v>CPTE GENERAL INV</v>
          </cell>
          <cell r="J1" t="str">
            <v>Détail financeur</v>
          </cell>
        </row>
        <row r="2">
          <cell r="A2" t="str">
            <v>Département</v>
          </cell>
          <cell r="B2" t="str">
            <v>AD</v>
          </cell>
          <cell r="C2" t="str">
            <v>Autres départements</v>
          </cell>
          <cell r="D2" t="str">
            <v>212 / 522</v>
          </cell>
          <cell r="E2">
            <v>7443</v>
          </cell>
          <cell r="F2">
            <v>13413</v>
          </cell>
          <cell r="G2">
            <v>0</v>
          </cell>
          <cell r="H2">
            <v>44173000</v>
          </cell>
          <cell r="I2">
            <v>44113000</v>
          </cell>
          <cell r="J2">
            <v>0</v>
          </cell>
        </row>
        <row r="3">
          <cell r="A3" t="str">
            <v>AMU</v>
          </cell>
          <cell r="B3" t="str">
            <v>AM</v>
          </cell>
          <cell r="C3" t="str">
            <v>Aix Marseille Université</v>
          </cell>
          <cell r="D3" t="str">
            <v>111 / 511</v>
          </cell>
          <cell r="E3">
            <v>7411</v>
          </cell>
          <cell r="F3">
            <v>104131</v>
          </cell>
          <cell r="G3">
            <v>1742</v>
          </cell>
          <cell r="H3">
            <v>44175000</v>
          </cell>
          <cell r="I3">
            <v>44115000</v>
          </cell>
          <cell r="J3" t="str">
            <v>Aix-Marseille Université</v>
          </cell>
        </row>
        <row r="4">
          <cell r="A4" t="str">
            <v>PROTISVALOR</v>
          </cell>
          <cell r="B4" t="str">
            <v>AM</v>
          </cell>
          <cell r="C4" t="str">
            <v>PROTIS VALOR</v>
          </cell>
          <cell r="D4" t="str">
            <v>111 / 511</v>
          </cell>
          <cell r="E4">
            <v>7411</v>
          </cell>
          <cell r="F4">
            <v>104131</v>
          </cell>
          <cell r="G4">
            <v>792</v>
          </cell>
          <cell r="H4">
            <v>44175000</v>
          </cell>
          <cell r="I4">
            <v>44115000</v>
          </cell>
          <cell r="J4">
            <v>0</v>
          </cell>
        </row>
        <row r="5">
          <cell r="A5" t="str">
            <v>U2</v>
          </cell>
          <cell r="B5" t="str">
            <v>AM</v>
          </cell>
          <cell r="C5" t="str">
            <v>Université de la méditerranée</v>
          </cell>
          <cell r="D5" t="str">
            <v>111 / 511</v>
          </cell>
          <cell r="E5">
            <v>7411</v>
          </cell>
          <cell r="F5">
            <v>104131</v>
          </cell>
          <cell r="G5">
            <v>1742</v>
          </cell>
          <cell r="H5">
            <v>44175000</v>
          </cell>
          <cell r="I5">
            <v>44115000</v>
          </cell>
          <cell r="J5" t="str">
            <v>Aix-Marseille Université</v>
          </cell>
        </row>
        <row r="6">
          <cell r="A6" t="str">
            <v>ANR</v>
          </cell>
          <cell r="B6" t="str">
            <v>AN</v>
          </cell>
          <cell r="C6" t="str">
            <v>Agence Nationale Recherche</v>
          </cell>
          <cell r="D6" t="str">
            <v>331 / 331</v>
          </cell>
          <cell r="E6">
            <v>7441</v>
          </cell>
          <cell r="F6">
            <v>13415</v>
          </cell>
          <cell r="G6">
            <v>46</v>
          </cell>
          <cell r="H6">
            <v>44175000</v>
          </cell>
          <cell r="I6">
            <v>44115000</v>
          </cell>
          <cell r="J6" t="str">
            <v>Agence Nationale Recherche</v>
          </cell>
        </row>
        <row r="7">
          <cell r="A7" t="str">
            <v xml:space="preserve">CG </v>
          </cell>
          <cell r="B7" t="str">
            <v>AR</v>
          </cell>
          <cell r="C7" t="str">
            <v xml:space="preserve">Autres Conseils Généraux </v>
          </cell>
          <cell r="D7" t="str">
            <v>212 / 522</v>
          </cell>
          <cell r="E7">
            <v>7443</v>
          </cell>
          <cell r="F7">
            <v>13413</v>
          </cell>
          <cell r="G7">
            <v>0</v>
          </cell>
          <cell r="H7">
            <v>44173000</v>
          </cell>
          <cell r="I7">
            <v>44113000</v>
          </cell>
          <cell r="J7" t="str">
            <v xml:space="preserve">Autres Conseils Généraux </v>
          </cell>
        </row>
        <row r="8">
          <cell r="A8" t="str">
            <v>CG83</v>
          </cell>
          <cell r="B8" t="str">
            <v>AR</v>
          </cell>
          <cell r="C8" t="str">
            <v xml:space="preserve">Autres Conseils Généraux </v>
          </cell>
          <cell r="D8" t="str">
            <v>212 / 522</v>
          </cell>
          <cell r="E8">
            <v>7443</v>
          </cell>
          <cell r="F8">
            <v>13413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CG93</v>
          </cell>
          <cell r="B9" t="str">
            <v>AR</v>
          </cell>
          <cell r="C9" t="str">
            <v xml:space="preserve">Autres Conseils Généraux </v>
          </cell>
          <cell r="D9" t="str">
            <v>212 / 522</v>
          </cell>
          <cell r="E9">
            <v>7443</v>
          </cell>
          <cell r="F9">
            <v>13413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ADERPACA</v>
          </cell>
          <cell r="B10" t="str">
            <v>AS</v>
          </cell>
          <cell r="C10" t="str">
            <v>Associations</v>
          </cell>
          <cell r="D10" t="str">
            <v>23 / 55</v>
          </cell>
          <cell r="E10">
            <v>7488</v>
          </cell>
          <cell r="F10">
            <v>13418</v>
          </cell>
          <cell r="G10">
            <v>1117</v>
          </cell>
          <cell r="H10">
            <v>44177000</v>
          </cell>
          <cell r="I10">
            <v>44117000</v>
          </cell>
          <cell r="J10" t="str">
            <v>Association pour le Développement de l'Enseignement et des Recherches en Méditerranée</v>
          </cell>
        </row>
        <row r="11">
          <cell r="A11" t="str">
            <v>AFM</v>
          </cell>
          <cell r="B11" t="str">
            <v>AS</v>
          </cell>
          <cell r="C11" t="str">
            <v>Associations</v>
          </cell>
          <cell r="D11" t="str">
            <v>23 / 55</v>
          </cell>
          <cell r="E11">
            <v>7488</v>
          </cell>
          <cell r="F11">
            <v>13418</v>
          </cell>
          <cell r="G11">
            <v>1056</v>
          </cell>
          <cell r="H11">
            <v>44177000</v>
          </cell>
          <cell r="I11">
            <v>44117000</v>
          </cell>
          <cell r="J11" t="str">
            <v>Association contre des maladies génétiques, rares et lourdement invalidantes</v>
          </cell>
        </row>
        <row r="12">
          <cell r="A12" t="str">
            <v>AFSR</v>
          </cell>
          <cell r="B12" t="str">
            <v>AS</v>
          </cell>
          <cell r="C12" t="str">
            <v>Associations</v>
          </cell>
          <cell r="D12" t="str">
            <v>23 / 55</v>
          </cell>
          <cell r="E12">
            <v>7488</v>
          </cell>
          <cell r="F12">
            <v>13418</v>
          </cell>
          <cell r="G12">
            <v>587</v>
          </cell>
          <cell r="H12">
            <v>44177000</v>
          </cell>
          <cell r="I12">
            <v>44117000</v>
          </cell>
          <cell r="J12" t="str">
            <v>Association Française du Syndrome de Rett</v>
          </cell>
        </row>
        <row r="13">
          <cell r="A13" t="str">
            <v>AIRPACA</v>
          </cell>
          <cell r="B13" t="str">
            <v>AS</v>
          </cell>
          <cell r="C13" t="str">
            <v>Associations</v>
          </cell>
          <cell r="D13" t="str">
            <v>23 / 55</v>
          </cell>
          <cell r="E13">
            <v>7488</v>
          </cell>
          <cell r="F13">
            <v>13418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ARC</v>
          </cell>
          <cell r="B14" t="str">
            <v>AS</v>
          </cell>
          <cell r="C14" t="str">
            <v>Associations</v>
          </cell>
          <cell r="D14" t="str">
            <v>23 / 55</v>
          </cell>
          <cell r="E14">
            <v>7488</v>
          </cell>
          <cell r="F14">
            <v>13418</v>
          </cell>
          <cell r="G14">
            <v>1139</v>
          </cell>
          <cell r="H14">
            <v>44177000</v>
          </cell>
          <cell r="I14">
            <v>44117000</v>
          </cell>
          <cell r="J14" t="str">
            <v>Association Recherche sur le Cancer</v>
          </cell>
        </row>
        <row r="15">
          <cell r="A15" t="str">
            <v>ASSO</v>
          </cell>
          <cell r="B15" t="str">
            <v>AS</v>
          </cell>
          <cell r="C15" t="str">
            <v>Associations</v>
          </cell>
          <cell r="D15" t="str">
            <v>23 / 55</v>
          </cell>
          <cell r="E15">
            <v>7488</v>
          </cell>
          <cell r="F15">
            <v>13418</v>
          </cell>
          <cell r="G15">
            <v>0</v>
          </cell>
          <cell r="H15">
            <v>44177000</v>
          </cell>
          <cell r="I15">
            <v>44117000</v>
          </cell>
          <cell r="J15" t="str">
            <v>ADDAP 13: 1050 - ALZHIMER: 4193 - LECMA: 861</v>
          </cell>
        </row>
        <row r="16">
          <cell r="A16" t="str">
            <v>AVM</v>
          </cell>
          <cell r="B16" t="str">
            <v>AS</v>
          </cell>
          <cell r="C16" t="str">
            <v>Associations</v>
          </cell>
          <cell r="D16" t="str">
            <v>23 / 55</v>
          </cell>
          <cell r="E16">
            <v>7488</v>
          </cell>
          <cell r="F16">
            <v>13418</v>
          </cell>
          <cell r="G16">
            <v>1128</v>
          </cell>
          <cell r="H16">
            <v>44177000</v>
          </cell>
          <cell r="I16">
            <v>44117000</v>
          </cell>
          <cell r="J16" t="str">
            <v>Association Vaincre la mucoviscidose</v>
          </cell>
        </row>
        <row r="17">
          <cell r="A17" t="str">
            <v>CRITT</v>
          </cell>
          <cell r="B17" t="str">
            <v>AS</v>
          </cell>
          <cell r="C17" t="str">
            <v>Associations</v>
          </cell>
          <cell r="D17" t="str">
            <v>23 /55</v>
          </cell>
          <cell r="E17">
            <v>7488</v>
          </cell>
          <cell r="F17">
            <v>13418</v>
          </cell>
          <cell r="G17">
            <v>3006</v>
          </cell>
          <cell r="H17">
            <v>44177000</v>
          </cell>
          <cell r="I17">
            <v>44117000</v>
          </cell>
          <cell r="J17" t="str">
            <v>Centre Régional d'Innovation et de Transfert de Technologie Agro-alimentaire</v>
          </cell>
        </row>
        <row r="18">
          <cell r="A18" t="str">
            <v>FFAS</v>
          </cell>
          <cell r="B18" t="str">
            <v>AS</v>
          </cell>
          <cell r="C18" t="str">
            <v>Associations</v>
          </cell>
          <cell r="D18" t="str">
            <v>23 / 55</v>
          </cell>
          <cell r="E18">
            <v>7488</v>
          </cell>
          <cell r="F18">
            <v>13418</v>
          </cell>
          <cell r="G18">
            <v>0</v>
          </cell>
          <cell r="H18">
            <v>44177000</v>
          </cell>
          <cell r="I18">
            <v>44117000</v>
          </cell>
          <cell r="J18">
            <v>0</v>
          </cell>
        </row>
        <row r="19">
          <cell r="A19" t="str">
            <v>GEFLUC</v>
          </cell>
          <cell r="B19" t="str">
            <v>AS</v>
          </cell>
          <cell r="C19" t="str">
            <v>Associations</v>
          </cell>
          <cell r="D19" t="str">
            <v>23 / 55</v>
          </cell>
          <cell r="E19">
            <v>7488</v>
          </cell>
          <cell r="F19">
            <v>13418</v>
          </cell>
          <cell r="G19">
            <v>1103</v>
          </cell>
          <cell r="H19">
            <v>44177000</v>
          </cell>
          <cell r="I19">
            <v>44117000</v>
          </cell>
          <cell r="J19" t="str">
            <v>Groupement des Entreprises Françaises dans la Lutte contre le Cancer</v>
          </cell>
        </row>
        <row r="20">
          <cell r="A20" t="str">
            <v>INSTITUT PASTEUR</v>
          </cell>
          <cell r="B20" t="str">
            <v>AS</v>
          </cell>
          <cell r="C20" t="str">
            <v>Associations</v>
          </cell>
          <cell r="D20" t="str">
            <v>23 / 55</v>
          </cell>
          <cell r="E20">
            <v>7488</v>
          </cell>
          <cell r="F20">
            <v>13418</v>
          </cell>
          <cell r="G20">
            <v>1581</v>
          </cell>
          <cell r="H20">
            <v>44177000</v>
          </cell>
          <cell r="I20">
            <v>44117000</v>
          </cell>
          <cell r="J20" t="str">
            <v>Centre de recherche dédié à la santé, principalement en biologie du développement, génétique, infectiologie et neurobiologie.</v>
          </cell>
        </row>
        <row r="21">
          <cell r="A21" t="str">
            <v>LECMA</v>
          </cell>
          <cell r="B21" t="str">
            <v>AS</v>
          </cell>
          <cell r="C21" t="str">
            <v>Associations</v>
          </cell>
          <cell r="D21" t="str">
            <v>23 / 55</v>
          </cell>
          <cell r="E21">
            <v>7488</v>
          </cell>
          <cell r="F21">
            <v>13418</v>
          </cell>
          <cell r="G21">
            <v>0</v>
          </cell>
          <cell r="H21">
            <v>44177000</v>
          </cell>
          <cell r="I21">
            <v>44117000</v>
          </cell>
          <cell r="J21" t="str">
            <v>De Ligue Européenne Contre Maladie d' Alzheimer</v>
          </cell>
        </row>
        <row r="22">
          <cell r="A22" t="str">
            <v>AUF</v>
          </cell>
          <cell r="B22" t="str">
            <v>AU</v>
          </cell>
          <cell r="C22" t="str">
            <v>Autres universités</v>
          </cell>
          <cell r="D22" t="str">
            <v>111 / 511</v>
          </cell>
          <cell r="E22">
            <v>7411</v>
          </cell>
          <cell r="F22">
            <v>104131</v>
          </cell>
          <cell r="G22">
            <v>1092</v>
          </cell>
          <cell r="H22">
            <v>44175000</v>
          </cell>
          <cell r="I22">
            <v>44115000</v>
          </cell>
          <cell r="J22" t="str">
            <v>Agence universitaire de la Francophonie</v>
          </cell>
        </row>
        <row r="23">
          <cell r="A23" t="str">
            <v>Autres Universités</v>
          </cell>
          <cell r="B23" t="str">
            <v>AU</v>
          </cell>
          <cell r="C23" t="str">
            <v>Autres universités</v>
          </cell>
          <cell r="D23" t="str">
            <v>111 / 511</v>
          </cell>
          <cell r="E23">
            <v>7411</v>
          </cell>
          <cell r="F23">
            <v>104131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UMVF</v>
          </cell>
          <cell r="B24" t="str">
            <v>AU</v>
          </cell>
          <cell r="C24" t="str">
            <v>Autres universités</v>
          </cell>
          <cell r="D24" t="str">
            <v>111 / 511</v>
          </cell>
          <cell r="E24">
            <v>7411</v>
          </cell>
          <cell r="F24">
            <v>104131</v>
          </cell>
          <cell r="G24">
            <v>160</v>
          </cell>
          <cell r="H24">
            <v>44175000</v>
          </cell>
          <cell r="I24">
            <v>44115000</v>
          </cell>
          <cell r="J24" t="str">
            <v>Erasmus: Agence europe éducation n°165</v>
          </cell>
        </row>
        <row r="25">
          <cell r="A25" t="str">
            <v>UNIVERSITE</v>
          </cell>
          <cell r="B25" t="str">
            <v>AU</v>
          </cell>
          <cell r="C25" t="str">
            <v>Autres universités</v>
          </cell>
          <cell r="D25" t="str">
            <v>111 / 511</v>
          </cell>
          <cell r="E25">
            <v>7411</v>
          </cell>
          <cell r="F25">
            <v>104131</v>
          </cell>
          <cell r="G25">
            <v>0</v>
          </cell>
          <cell r="H25">
            <v>44175000</v>
          </cell>
          <cell r="I25">
            <v>44115000</v>
          </cell>
          <cell r="J25">
            <v>0</v>
          </cell>
        </row>
        <row r="26">
          <cell r="A26" t="str">
            <v>UNSA</v>
          </cell>
          <cell r="B26" t="str">
            <v>AU</v>
          </cell>
          <cell r="C26" t="str">
            <v>Autres universités</v>
          </cell>
          <cell r="D26" t="str">
            <v>111 / 511</v>
          </cell>
          <cell r="E26">
            <v>7411</v>
          </cell>
          <cell r="F26">
            <v>104131</v>
          </cell>
          <cell r="G26">
            <v>172</v>
          </cell>
          <cell r="H26">
            <v>44175000</v>
          </cell>
          <cell r="I26">
            <v>44115000</v>
          </cell>
          <cell r="J26" t="str">
            <v>Université de Nice</v>
          </cell>
        </row>
        <row r="27">
          <cell r="A27" t="str">
            <v>Aix en Pce</v>
          </cell>
          <cell r="B27" t="str">
            <v>AV</v>
          </cell>
          <cell r="C27" t="str">
            <v xml:space="preserve">Autres villes </v>
          </cell>
          <cell r="D27" t="str">
            <v>213 / 523</v>
          </cell>
          <cell r="E27">
            <v>7444</v>
          </cell>
          <cell r="F27">
            <v>13414</v>
          </cell>
          <cell r="G27">
            <v>252</v>
          </cell>
          <cell r="H27">
            <v>44174000</v>
          </cell>
          <cell r="I27">
            <v>44114000</v>
          </cell>
          <cell r="J27">
            <v>0</v>
          </cell>
        </row>
        <row r="28">
          <cell r="A28" t="str">
            <v xml:space="preserve">VILLE  </v>
          </cell>
          <cell r="B28" t="str">
            <v>AV</v>
          </cell>
          <cell r="C28" t="str">
            <v xml:space="preserve">Autres Villes </v>
          </cell>
          <cell r="D28" t="str">
            <v>213 / 523</v>
          </cell>
          <cell r="E28">
            <v>7444</v>
          </cell>
          <cell r="F28">
            <v>13414</v>
          </cell>
          <cell r="G28">
            <v>0</v>
          </cell>
          <cell r="H28">
            <v>44174000</v>
          </cell>
          <cell r="I28">
            <v>44114000</v>
          </cell>
          <cell r="J28">
            <v>0</v>
          </cell>
        </row>
        <row r="29">
          <cell r="A29" t="str">
            <v>CG13</v>
          </cell>
          <cell r="B29" t="str">
            <v>CG</v>
          </cell>
          <cell r="C29" t="str">
            <v>CG 13</v>
          </cell>
          <cell r="D29" t="str">
            <v>212 / 522</v>
          </cell>
          <cell r="E29">
            <v>7443</v>
          </cell>
          <cell r="F29">
            <v>13413</v>
          </cell>
          <cell r="G29">
            <v>264</v>
          </cell>
          <cell r="H29">
            <v>44173000</v>
          </cell>
          <cell r="I29">
            <v>44113000</v>
          </cell>
          <cell r="J29" t="str">
            <v>Conseil général des Bouches-du-Rhône</v>
          </cell>
        </row>
        <row r="30">
          <cell r="A30" t="str">
            <v>CNRS</v>
          </cell>
          <cell r="B30" t="str">
            <v>CN</v>
          </cell>
          <cell r="C30" t="str">
            <v>CNRS</v>
          </cell>
          <cell r="D30" t="str">
            <v>332 / 526</v>
          </cell>
          <cell r="E30">
            <v>7448</v>
          </cell>
          <cell r="F30">
            <v>13417</v>
          </cell>
          <cell r="G30">
            <v>0</v>
          </cell>
          <cell r="H30">
            <v>44175000</v>
          </cell>
          <cell r="I30">
            <v>44115000</v>
          </cell>
          <cell r="J30" t="str">
            <v>Dépend du lieu géographique</v>
          </cell>
        </row>
        <row r="31">
          <cell r="A31" t="str">
            <v>CPA</v>
          </cell>
          <cell r="B31" t="str">
            <v>CP</v>
          </cell>
          <cell r="C31" t="str">
            <v xml:space="preserve">Communauté du pays d'Aix </v>
          </cell>
          <cell r="D31" t="str">
            <v>214 / 524</v>
          </cell>
          <cell r="E31">
            <v>7444</v>
          </cell>
          <cell r="F31">
            <v>13414</v>
          </cell>
          <cell r="G31">
            <v>269</v>
          </cell>
          <cell r="H31">
            <v>44174000</v>
          </cell>
          <cell r="I31">
            <v>44114000</v>
          </cell>
          <cell r="J31" t="str">
            <v>Communauté du Pays d'Aix</v>
          </cell>
        </row>
        <row r="32">
          <cell r="A32" t="str">
            <v>CRPACA</v>
          </cell>
          <cell r="B32" t="str">
            <v>CR</v>
          </cell>
          <cell r="C32" t="str">
            <v>CR PACA</v>
          </cell>
          <cell r="D32" t="str">
            <v>211 / 521</v>
          </cell>
          <cell r="E32">
            <v>7442</v>
          </cell>
          <cell r="F32">
            <v>13412</v>
          </cell>
          <cell r="G32">
            <v>267</v>
          </cell>
          <cell r="H32">
            <v>44172000</v>
          </cell>
          <cell r="I32">
            <v>44112000</v>
          </cell>
          <cell r="J32" t="str">
            <v>Conseil Régional PACA</v>
          </cell>
        </row>
        <row r="33">
          <cell r="A33" t="str">
            <v xml:space="preserve">ECOLE </v>
          </cell>
          <cell r="B33" t="str">
            <v>EI</v>
          </cell>
          <cell r="C33" t="str">
            <v>Ecoles et Instituts</v>
          </cell>
          <cell r="D33" t="str">
            <v>111 / 511</v>
          </cell>
          <cell r="E33">
            <v>7488</v>
          </cell>
          <cell r="F33">
            <v>13418</v>
          </cell>
          <cell r="G33">
            <v>0</v>
          </cell>
          <cell r="H33">
            <v>44177000</v>
          </cell>
          <cell r="I33">
            <v>44117000</v>
          </cell>
          <cell r="J33">
            <v>0</v>
          </cell>
        </row>
        <row r="34">
          <cell r="A34" t="str">
            <v>INERIS</v>
          </cell>
          <cell r="B34" t="str">
            <v xml:space="preserve">EI </v>
          </cell>
          <cell r="C34" t="str">
            <v>Ecoles et Instituts</v>
          </cell>
          <cell r="D34" t="str">
            <v>231 / 526</v>
          </cell>
          <cell r="E34">
            <v>7488</v>
          </cell>
          <cell r="F34">
            <v>13418</v>
          </cell>
          <cell r="G34">
            <v>582</v>
          </cell>
          <cell r="H34">
            <v>44177000</v>
          </cell>
          <cell r="I34">
            <v>44117000</v>
          </cell>
          <cell r="J34" t="str">
            <v>Institut National de l'Environnement Industriel et des Risques</v>
          </cell>
        </row>
        <row r="35">
          <cell r="A35" t="str">
            <v>INSTITUT</v>
          </cell>
          <cell r="B35" t="str">
            <v xml:space="preserve">EI </v>
          </cell>
          <cell r="C35" t="str">
            <v>Ecoles et Instituts</v>
          </cell>
          <cell r="D35" t="str">
            <v>231 / 526</v>
          </cell>
          <cell r="E35">
            <v>7488</v>
          </cell>
          <cell r="F35">
            <v>13418</v>
          </cell>
          <cell r="G35">
            <v>0</v>
          </cell>
          <cell r="H35">
            <v>44177000</v>
          </cell>
          <cell r="I35">
            <v>44117000</v>
          </cell>
          <cell r="J35">
            <v>0</v>
          </cell>
        </row>
        <row r="36">
          <cell r="A36" t="str">
            <v>INVS</v>
          </cell>
          <cell r="B36" t="str">
            <v xml:space="preserve">EI </v>
          </cell>
          <cell r="C36" t="str">
            <v>Ecoles et Instituts</v>
          </cell>
          <cell r="D36" t="str">
            <v>231 / 526</v>
          </cell>
          <cell r="E36">
            <v>7488</v>
          </cell>
          <cell r="F36">
            <v>13418</v>
          </cell>
          <cell r="G36">
            <v>139</v>
          </cell>
          <cell r="H36">
            <v>44177000</v>
          </cell>
          <cell r="I36">
            <v>44117000</v>
          </cell>
          <cell r="J36" t="str">
            <v>Institut de Veille Sanitaire</v>
          </cell>
        </row>
        <row r="37">
          <cell r="A37" t="str">
            <v>SUPAGRO</v>
          </cell>
          <cell r="B37" t="str">
            <v xml:space="preserve">EI </v>
          </cell>
          <cell r="C37" t="str">
            <v>Ecoles et Instituts</v>
          </cell>
          <cell r="D37" t="str">
            <v>111 / 511</v>
          </cell>
          <cell r="E37">
            <v>7488</v>
          </cell>
          <cell r="F37">
            <v>13418</v>
          </cell>
          <cell r="G37">
            <v>47</v>
          </cell>
          <cell r="H37">
            <v>44177000</v>
          </cell>
          <cell r="I37">
            <v>44117000</v>
          </cell>
          <cell r="J37" t="str">
            <v>SUPAGRO Montpellier</v>
          </cell>
        </row>
        <row r="38">
          <cell r="A38" t="str">
            <v>EU</v>
          </cell>
          <cell r="B38" t="str">
            <v>EU</v>
          </cell>
          <cell r="C38" t="str">
            <v xml:space="preserve">Europe </v>
          </cell>
          <cell r="D38" t="str">
            <v>22 / 525</v>
          </cell>
          <cell r="E38">
            <v>7446</v>
          </cell>
          <cell r="F38">
            <v>13416</v>
          </cell>
          <cell r="G38">
            <v>1193</v>
          </cell>
          <cell r="H38">
            <v>44172000</v>
          </cell>
          <cell r="I38">
            <v>44112000</v>
          </cell>
          <cell r="J38" t="str">
            <v>Commission Européenne</v>
          </cell>
        </row>
        <row r="39">
          <cell r="A39" t="str">
            <v>EUROPE</v>
          </cell>
          <cell r="B39" t="str">
            <v>EU</v>
          </cell>
          <cell r="C39" t="str">
            <v xml:space="preserve">Europe </v>
          </cell>
          <cell r="D39" t="str">
            <v>22 / 525</v>
          </cell>
          <cell r="E39">
            <v>7446</v>
          </cell>
          <cell r="F39">
            <v>13416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MERS</v>
          </cell>
          <cell r="B40" t="str">
            <v>EU</v>
          </cell>
          <cell r="C40" t="str">
            <v xml:space="preserve">Europe </v>
          </cell>
          <cell r="D40" t="str">
            <v>22 / 525</v>
          </cell>
          <cell r="E40">
            <v>7446</v>
          </cell>
          <cell r="F40">
            <v>13416</v>
          </cell>
          <cell r="G40">
            <v>0</v>
          </cell>
          <cell r="H40">
            <v>44172000</v>
          </cell>
          <cell r="I40">
            <v>44112000</v>
          </cell>
          <cell r="J40" t="str">
            <v>Middle East respiratory syndrome coronavirus</v>
          </cell>
        </row>
        <row r="41">
          <cell r="A41" t="str">
            <v>UE</v>
          </cell>
          <cell r="B41" t="str">
            <v>EU</v>
          </cell>
          <cell r="C41" t="str">
            <v xml:space="preserve">Europe </v>
          </cell>
          <cell r="D41" t="str">
            <v>22 / 525</v>
          </cell>
          <cell r="E41">
            <v>7446</v>
          </cell>
          <cell r="F41">
            <v>13416</v>
          </cell>
          <cell r="G41">
            <v>1193</v>
          </cell>
          <cell r="H41">
            <v>44172000</v>
          </cell>
          <cell r="I41">
            <v>44112000</v>
          </cell>
          <cell r="J41" t="str">
            <v>Pour Téthys : Montpellier 2 n°203</v>
          </cell>
        </row>
        <row r="42">
          <cell r="A42" t="str">
            <v>CRFED</v>
          </cell>
          <cell r="B42" t="str">
            <v>FE</v>
          </cell>
          <cell r="C42" t="str">
            <v>FEDER</v>
          </cell>
          <cell r="D42" t="str">
            <v>22 / 525</v>
          </cell>
          <cell r="E42">
            <v>7446</v>
          </cell>
          <cell r="F42">
            <v>13416</v>
          </cell>
          <cell r="G42">
            <v>267</v>
          </cell>
          <cell r="H42">
            <v>44172000</v>
          </cell>
          <cell r="I42">
            <v>44112000</v>
          </cell>
          <cell r="J42" t="str">
            <v>FEDER versé par le CR PACA</v>
          </cell>
        </row>
        <row r="43">
          <cell r="A43" t="str">
            <v>FEDER</v>
          </cell>
          <cell r="B43" t="str">
            <v>FE</v>
          </cell>
          <cell r="C43" t="str">
            <v>FEDER</v>
          </cell>
          <cell r="D43" t="str">
            <v>22 / 525</v>
          </cell>
          <cell r="E43">
            <v>7446</v>
          </cell>
          <cell r="F43">
            <v>13416</v>
          </cell>
          <cell r="G43">
            <v>1193</v>
          </cell>
          <cell r="H43">
            <v>44172000</v>
          </cell>
          <cell r="I43">
            <v>44112000</v>
          </cell>
          <cell r="J43" t="str">
            <v>Dépend du lieu géographique</v>
          </cell>
        </row>
        <row r="44">
          <cell r="A44" t="str">
            <v>PREFFED</v>
          </cell>
          <cell r="B44" t="str">
            <v>FE</v>
          </cell>
          <cell r="C44" t="str">
            <v>FEDER</v>
          </cell>
          <cell r="D44" t="str">
            <v>22 / 525</v>
          </cell>
          <cell r="E44">
            <v>7446</v>
          </cell>
          <cell r="F44">
            <v>13416</v>
          </cell>
          <cell r="G44">
            <v>90</v>
          </cell>
          <cell r="H44">
            <v>44172000</v>
          </cell>
          <cell r="I44">
            <v>44112000</v>
          </cell>
          <cell r="J44" t="str">
            <v>Préfecture des Bouches du Rhône</v>
          </cell>
        </row>
        <row r="45">
          <cell r="A45" t="str">
            <v>CHDI</v>
          </cell>
          <cell r="B45" t="str">
            <v>FO</v>
          </cell>
          <cell r="C45" t="str">
            <v>Fondations</v>
          </cell>
          <cell r="D45" t="str">
            <v>23 / 55</v>
          </cell>
          <cell r="E45">
            <v>7488</v>
          </cell>
          <cell r="F45">
            <v>13418</v>
          </cell>
          <cell r="G45">
            <v>1191</v>
          </cell>
          <cell r="H45">
            <v>44177000</v>
          </cell>
          <cell r="I45">
            <v>44117000</v>
          </cell>
          <cell r="J45" t="str">
            <v> Fondation biomédicale pour médicaments de la maladie Huntington</v>
          </cell>
        </row>
        <row r="46">
          <cell r="A46" t="str">
            <v>EADS</v>
          </cell>
          <cell r="B46" t="str">
            <v>FO</v>
          </cell>
          <cell r="C46" t="str">
            <v>Fondations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FCA</v>
          </cell>
          <cell r="B47" t="str">
            <v>FO</v>
          </cell>
          <cell r="C47" t="str">
            <v xml:space="preserve">Fondations </v>
          </cell>
          <cell r="D47" t="str">
            <v>23 / 55</v>
          </cell>
          <cell r="E47">
            <v>7488</v>
          </cell>
          <cell r="F47">
            <v>13418</v>
          </cell>
          <cell r="G47">
            <v>859</v>
          </cell>
          <cell r="H47">
            <v>44177000</v>
          </cell>
          <cell r="I47">
            <v>44117000</v>
          </cell>
          <cell r="J47" t="str">
            <v>Fondation Cœur et Artères</v>
          </cell>
        </row>
        <row r="48">
          <cell r="A48" t="str">
            <v>FDF</v>
          </cell>
          <cell r="B48" t="str">
            <v>FO</v>
          </cell>
          <cell r="C48" t="str">
            <v xml:space="preserve">Fondations </v>
          </cell>
          <cell r="D48" t="str">
            <v>23 / 55</v>
          </cell>
          <cell r="E48">
            <v>7488</v>
          </cell>
          <cell r="F48">
            <v>13418</v>
          </cell>
          <cell r="G48">
            <v>0</v>
          </cell>
          <cell r="H48">
            <v>0</v>
          </cell>
          <cell r="I48">
            <v>0</v>
          </cell>
          <cell r="J48" t="str">
            <v>Fondation de France</v>
          </cell>
        </row>
        <row r="49">
          <cell r="A49" t="str">
            <v>FJLE</v>
          </cell>
          <cell r="B49" t="str">
            <v>FO</v>
          </cell>
          <cell r="C49" t="str">
            <v>Fondations</v>
          </cell>
          <cell r="D49" t="str">
            <v>23 / 55</v>
          </cell>
          <cell r="E49">
            <v>7488</v>
          </cell>
          <cell r="F49">
            <v>13418</v>
          </cell>
          <cell r="G49">
            <v>673</v>
          </cell>
          <cell r="H49">
            <v>44177000</v>
          </cell>
          <cell r="I49">
            <v>44117000</v>
          </cell>
          <cell r="J49" t="str">
            <v>Fondation Jérôme LeJeune</v>
          </cell>
        </row>
        <row r="50">
          <cell r="A50" t="str">
            <v>FMR</v>
          </cell>
          <cell r="B50" t="str">
            <v>FO</v>
          </cell>
          <cell r="C50" t="str">
            <v>Fondations</v>
          </cell>
          <cell r="D50" t="str">
            <v>23 / 55</v>
          </cell>
          <cell r="E50">
            <v>7488</v>
          </cell>
          <cell r="F50">
            <v>13418</v>
          </cell>
          <cell r="G50">
            <v>3991</v>
          </cell>
          <cell r="H50">
            <v>44177000</v>
          </cell>
          <cell r="I50">
            <v>44117000</v>
          </cell>
          <cell r="J50" t="str">
            <v>Fondation Maladies Rares</v>
          </cell>
        </row>
        <row r="51">
          <cell r="A51" t="str">
            <v>FONDATION</v>
          </cell>
          <cell r="B51" t="str">
            <v>FO</v>
          </cell>
          <cell r="C51" t="str">
            <v>Fondations</v>
          </cell>
          <cell r="D51" t="str">
            <v>23 / 55</v>
          </cell>
          <cell r="E51">
            <v>7488</v>
          </cell>
          <cell r="F51">
            <v>13418</v>
          </cell>
          <cell r="G51">
            <v>0</v>
          </cell>
          <cell r="H51">
            <v>44177000</v>
          </cell>
          <cell r="I51">
            <v>44117000</v>
          </cell>
          <cell r="J51" t="str">
            <v>Jain Foudation: n° 1192 - Fondation de France: 1131</v>
          </cell>
        </row>
        <row r="52">
          <cell r="A52" t="str">
            <v>FRM</v>
          </cell>
          <cell r="B52" t="str">
            <v>FO</v>
          </cell>
          <cell r="C52" t="str">
            <v>Fondations</v>
          </cell>
          <cell r="D52" t="str">
            <v>23 / 55</v>
          </cell>
          <cell r="E52">
            <v>7488</v>
          </cell>
          <cell r="F52">
            <v>13418</v>
          </cell>
          <cell r="G52">
            <v>1130</v>
          </cell>
          <cell r="H52">
            <v>44177000</v>
          </cell>
          <cell r="I52">
            <v>44117000</v>
          </cell>
          <cell r="J52" t="str">
            <v>Fondation pour la recherche médicale</v>
          </cell>
        </row>
        <row r="53">
          <cell r="A53" t="str">
            <v>HFSPO</v>
          </cell>
          <cell r="B53" t="str">
            <v>FO</v>
          </cell>
          <cell r="C53" t="str">
            <v>Fondation</v>
          </cell>
          <cell r="D53" t="str">
            <v>23 / 55</v>
          </cell>
          <cell r="E53">
            <v>7488</v>
          </cell>
          <cell r="F53">
            <v>13418</v>
          </cell>
          <cell r="G53">
            <v>4668</v>
          </cell>
          <cell r="H53">
            <v>0</v>
          </cell>
          <cell r="I53">
            <v>0</v>
          </cell>
          <cell r="J53" t="str">
            <v>Human Frontier Science Program</v>
          </cell>
        </row>
        <row r="54">
          <cell r="A54" t="str">
            <v>NIH</v>
          </cell>
          <cell r="B54" t="str">
            <v>FO</v>
          </cell>
          <cell r="C54" t="str">
            <v>Fondations</v>
          </cell>
          <cell r="D54" t="str">
            <v>23 / 55</v>
          </cell>
          <cell r="E54">
            <v>7488</v>
          </cell>
          <cell r="F54">
            <v>13418</v>
          </cell>
          <cell r="G54">
            <v>0</v>
          </cell>
          <cell r="H54">
            <v>44177000</v>
          </cell>
          <cell r="I54">
            <v>44117000</v>
          </cell>
          <cell r="J54" t="str">
            <v>National Institutes of Health (Instituts américains de la santé)</v>
          </cell>
        </row>
        <row r="55">
          <cell r="A55" t="str">
            <v>IBISA</v>
          </cell>
          <cell r="B55" t="str">
            <v>IA</v>
          </cell>
          <cell r="C55" t="str">
            <v>INRA</v>
          </cell>
          <cell r="D55" t="str">
            <v>332 / 526</v>
          </cell>
          <cell r="E55">
            <v>7448</v>
          </cell>
          <cell r="F55">
            <v>13417</v>
          </cell>
          <cell r="G55">
            <v>126</v>
          </cell>
          <cell r="H55">
            <v>44177000</v>
          </cell>
          <cell r="I55">
            <v>44117000</v>
          </cell>
          <cell r="J55" t="str">
            <v>Infrastructures biologie santé et agronomie</v>
          </cell>
        </row>
        <row r="56">
          <cell r="A56" t="str">
            <v>INRA</v>
          </cell>
          <cell r="B56" t="str">
            <v>IA</v>
          </cell>
          <cell r="C56" t="str">
            <v>INRA</v>
          </cell>
          <cell r="D56" t="str">
            <v>332 / 526</v>
          </cell>
          <cell r="E56">
            <v>7448</v>
          </cell>
          <cell r="F56">
            <v>13417</v>
          </cell>
          <cell r="G56">
            <v>126</v>
          </cell>
          <cell r="H56">
            <v>44177000</v>
          </cell>
          <cell r="I56">
            <v>44117000</v>
          </cell>
          <cell r="J56" t="str">
            <v>Institut National de la Recherche Agronomique</v>
          </cell>
        </row>
        <row r="57">
          <cell r="A57" t="str">
            <v>IRD</v>
          </cell>
          <cell r="B57" t="str">
            <v>IR</v>
          </cell>
          <cell r="C57" t="str">
            <v>IRD</v>
          </cell>
          <cell r="D57" t="str">
            <v>332 / 526</v>
          </cell>
          <cell r="E57">
            <v>7448</v>
          </cell>
          <cell r="F57">
            <v>13417</v>
          </cell>
          <cell r="G57">
            <v>110</v>
          </cell>
          <cell r="H57">
            <v>44177000</v>
          </cell>
          <cell r="I57">
            <v>44117000</v>
          </cell>
          <cell r="J57" t="str">
            <v>Institut de Recherche pour le Développement</v>
          </cell>
        </row>
        <row r="58">
          <cell r="A58" t="str">
            <v>INSERM</v>
          </cell>
          <cell r="B58" t="str">
            <v>IS</v>
          </cell>
          <cell r="C58" t="str">
            <v>INSERM</v>
          </cell>
          <cell r="D58" t="str">
            <v>332 / 526</v>
          </cell>
          <cell r="E58">
            <v>7448</v>
          </cell>
          <cell r="F58">
            <v>13417</v>
          </cell>
          <cell r="G58">
            <v>116</v>
          </cell>
          <cell r="H58">
            <v>44177000</v>
          </cell>
          <cell r="I58">
            <v>44117000</v>
          </cell>
          <cell r="J58" t="str">
            <v>Institut national de la santé et de la recherche médicale. Marseille. Paris n°114</v>
          </cell>
        </row>
        <row r="59">
          <cell r="A59" t="str">
            <v>ANSES</v>
          </cell>
          <cell r="B59" t="str">
            <v>MA</v>
          </cell>
          <cell r="C59" t="str">
            <v xml:space="preserve">Autres ministères </v>
          </cell>
          <cell r="D59" t="str">
            <v>12 / 512</v>
          </cell>
          <cell r="E59">
            <v>7418</v>
          </cell>
          <cell r="F59">
            <v>104131</v>
          </cell>
          <cell r="G59">
            <v>1240</v>
          </cell>
          <cell r="H59">
            <v>44171000</v>
          </cell>
          <cell r="I59">
            <v>44111000</v>
          </cell>
          <cell r="J59" t="str">
            <v>Agence nationale de sécurité sanitaire de l’alimentation, de l’environnement et du travail</v>
          </cell>
        </row>
        <row r="60">
          <cell r="A60" t="str">
            <v>Autres ministères</v>
          </cell>
          <cell r="B60" t="str">
            <v>MA</v>
          </cell>
          <cell r="C60" t="str">
            <v xml:space="preserve">Autres ministères </v>
          </cell>
          <cell r="D60" t="str">
            <v>12 / 512</v>
          </cell>
          <cell r="E60">
            <v>7418</v>
          </cell>
          <cell r="F60">
            <v>104131</v>
          </cell>
          <cell r="G60">
            <v>0</v>
          </cell>
          <cell r="H60">
            <v>44171000</v>
          </cell>
          <cell r="I60">
            <v>44111000</v>
          </cell>
          <cell r="J60">
            <v>0</v>
          </cell>
        </row>
        <row r="61">
          <cell r="A61" t="str">
            <v>Consulat français</v>
          </cell>
          <cell r="B61" t="str">
            <v>MA</v>
          </cell>
          <cell r="C61" t="str">
            <v xml:space="preserve">Autres ministères </v>
          </cell>
          <cell r="D61" t="str">
            <v>12 / 512</v>
          </cell>
          <cell r="E61">
            <v>7418</v>
          </cell>
          <cell r="F61">
            <v>104131</v>
          </cell>
          <cell r="G61">
            <v>3536</v>
          </cell>
          <cell r="H61">
            <v>44171000</v>
          </cell>
          <cell r="I61">
            <v>44111000</v>
          </cell>
          <cell r="J61" t="str">
            <v>Consulat de France à Quebec</v>
          </cell>
        </row>
        <row r="62">
          <cell r="A62" t="str">
            <v>DGCIS</v>
          </cell>
          <cell r="B62" t="str">
            <v>MA</v>
          </cell>
          <cell r="C62" t="str">
            <v xml:space="preserve">Autres ministères </v>
          </cell>
          <cell r="D62" t="str">
            <v>12 / 512</v>
          </cell>
          <cell r="E62">
            <v>7418</v>
          </cell>
          <cell r="F62">
            <v>104131</v>
          </cell>
          <cell r="G62">
            <v>43</v>
          </cell>
          <cell r="H62">
            <v>44171000</v>
          </cell>
          <cell r="I62">
            <v>44111000</v>
          </cell>
          <cell r="J62" t="str">
            <v>Direction générale de la compétitivité, de l'industrie et des services</v>
          </cell>
        </row>
        <row r="63">
          <cell r="A63" t="str">
            <v>DGT</v>
          </cell>
          <cell r="B63" t="str">
            <v>MA</v>
          </cell>
          <cell r="C63" t="str">
            <v xml:space="preserve">Autres ministères </v>
          </cell>
          <cell r="D63" t="str">
            <v>12 / 512</v>
          </cell>
          <cell r="E63">
            <v>7418</v>
          </cell>
          <cell r="F63">
            <v>104131</v>
          </cell>
          <cell r="G63">
            <v>3665</v>
          </cell>
          <cell r="H63">
            <v>44171000</v>
          </cell>
          <cell r="I63">
            <v>44111000</v>
          </cell>
          <cell r="J63" t="str">
            <v>Direction générale du travail</v>
          </cell>
        </row>
        <row r="64">
          <cell r="A64" t="str">
            <v>DIRECCTE</v>
          </cell>
          <cell r="B64" t="str">
            <v>MA</v>
          </cell>
          <cell r="C64" t="str">
            <v xml:space="preserve">Autres ministères </v>
          </cell>
          <cell r="D64" t="str">
            <v>12 / 512</v>
          </cell>
          <cell r="E64">
            <v>7418</v>
          </cell>
          <cell r="F64">
            <v>104131</v>
          </cell>
          <cell r="G64">
            <v>58</v>
          </cell>
          <cell r="H64">
            <v>44171000</v>
          </cell>
          <cell r="I64">
            <v>44111000</v>
          </cell>
          <cell r="J64" t="str">
            <v>Direction générale des entreprises, de la concurrence, de la consommation, du travail PACA</v>
          </cell>
        </row>
        <row r="65">
          <cell r="A65" t="str">
            <v>DJEPVA</v>
          </cell>
          <cell r="B65" t="str">
            <v>MA</v>
          </cell>
          <cell r="C65" t="str">
            <v xml:space="preserve">Autres ministères </v>
          </cell>
          <cell r="D65" t="str">
            <v>12 / 512</v>
          </cell>
          <cell r="E65">
            <v>7418</v>
          </cell>
          <cell r="F65">
            <v>104131</v>
          </cell>
          <cell r="G65">
            <v>59</v>
          </cell>
          <cell r="H65">
            <v>44171000</v>
          </cell>
          <cell r="I65">
            <v>44111000</v>
          </cell>
          <cell r="J65" t="str">
            <v>Ministère de la Jeunesse …</v>
          </cell>
        </row>
        <row r="66">
          <cell r="A66" t="str">
            <v>DRRT</v>
          </cell>
          <cell r="B66" t="str">
            <v>MA</v>
          </cell>
          <cell r="C66" t="str">
            <v xml:space="preserve">Autres ministères </v>
          </cell>
          <cell r="D66" t="str">
            <v>12 / 512</v>
          </cell>
          <cell r="E66">
            <v>7418</v>
          </cell>
          <cell r="F66">
            <v>104131</v>
          </cell>
          <cell r="G66">
            <v>2601</v>
          </cell>
          <cell r="H66">
            <v>44171000</v>
          </cell>
          <cell r="I66">
            <v>44111000</v>
          </cell>
          <cell r="J66" t="str">
            <v>Délégations régionales à la recherche et à la technologie</v>
          </cell>
        </row>
        <row r="67">
          <cell r="A67" t="str">
            <v>DRTEFP</v>
          </cell>
          <cell r="B67" t="str">
            <v>MA</v>
          </cell>
          <cell r="C67" t="str">
            <v xml:space="preserve">Autres ministères </v>
          </cell>
          <cell r="D67" t="str">
            <v>12 / 512</v>
          </cell>
          <cell r="E67">
            <v>7418</v>
          </cell>
          <cell r="F67">
            <v>104131</v>
          </cell>
          <cell r="G67">
            <v>58</v>
          </cell>
          <cell r="H67">
            <v>44171000</v>
          </cell>
          <cell r="I67">
            <v>44111000</v>
          </cell>
          <cell r="J67" t="str">
            <v>Direction régionale du travail et de la formation professionnelle</v>
          </cell>
        </row>
        <row r="68">
          <cell r="A68" t="str">
            <v>IRBA</v>
          </cell>
          <cell r="B68" t="str">
            <v>MA</v>
          </cell>
          <cell r="C68" t="str">
            <v xml:space="preserve">Autres ministères </v>
          </cell>
          <cell r="D68" t="str">
            <v>12 /512</v>
          </cell>
          <cell r="E68">
            <v>7418</v>
          </cell>
          <cell r="F68">
            <v>104131</v>
          </cell>
          <cell r="G68">
            <v>69</v>
          </cell>
          <cell r="H68">
            <v>44171000</v>
          </cell>
          <cell r="I68">
            <v>44111000</v>
          </cell>
          <cell r="J68" t="str">
            <v>Institut Recherche Biomédicale des Armées</v>
          </cell>
        </row>
        <row r="69">
          <cell r="A69" t="str">
            <v>MEDDE</v>
          </cell>
          <cell r="B69" t="str">
            <v>MA</v>
          </cell>
          <cell r="C69" t="str">
            <v xml:space="preserve">Autres ministères </v>
          </cell>
          <cell r="D69" t="str">
            <v>12 / 512</v>
          </cell>
          <cell r="E69">
            <v>7418</v>
          </cell>
          <cell r="F69">
            <v>104131</v>
          </cell>
          <cell r="G69">
            <v>44</v>
          </cell>
          <cell r="H69">
            <v>44171000</v>
          </cell>
          <cell r="I69">
            <v>44111000</v>
          </cell>
          <cell r="J69" t="str">
            <v>Minsitère de l'écologie</v>
          </cell>
        </row>
        <row r="70">
          <cell r="A70" t="str">
            <v>MEEDDATM</v>
          </cell>
          <cell r="B70" t="str">
            <v>MA</v>
          </cell>
          <cell r="C70" t="str">
            <v xml:space="preserve">Autres ministères </v>
          </cell>
          <cell r="D70" t="str">
            <v>12 / 512</v>
          </cell>
          <cell r="E70">
            <v>7418</v>
          </cell>
          <cell r="F70">
            <v>104131</v>
          </cell>
          <cell r="G70">
            <v>44</v>
          </cell>
          <cell r="H70">
            <v>44171000</v>
          </cell>
          <cell r="I70">
            <v>44111000</v>
          </cell>
          <cell r="J70" t="str">
            <v>Minsitère de l'écologie</v>
          </cell>
        </row>
        <row r="71">
          <cell r="A71" t="str">
            <v>MEEDDM</v>
          </cell>
          <cell r="B71" t="str">
            <v>MA</v>
          </cell>
          <cell r="C71" t="str">
            <v xml:space="preserve">Autres ministères </v>
          </cell>
          <cell r="D71" t="str">
            <v>12 / 512</v>
          </cell>
          <cell r="E71">
            <v>7418</v>
          </cell>
          <cell r="F71">
            <v>104131</v>
          </cell>
          <cell r="G71">
            <v>44</v>
          </cell>
          <cell r="H71">
            <v>44171000</v>
          </cell>
          <cell r="I71">
            <v>44111000</v>
          </cell>
          <cell r="J71" t="str">
            <v>Minsitère de l'écologie</v>
          </cell>
        </row>
        <row r="72">
          <cell r="A72" t="str">
            <v>MEFI</v>
          </cell>
          <cell r="B72" t="str">
            <v>MA</v>
          </cell>
          <cell r="C72" t="str">
            <v xml:space="preserve">Autres ministères </v>
          </cell>
          <cell r="D72" t="str">
            <v>12 / 512</v>
          </cell>
          <cell r="E72">
            <v>7418</v>
          </cell>
          <cell r="F72">
            <v>104131</v>
          </cell>
          <cell r="G72">
            <v>43</v>
          </cell>
          <cell r="H72">
            <v>44171000</v>
          </cell>
          <cell r="I72">
            <v>44111000</v>
          </cell>
          <cell r="J72" t="str">
            <v>Ministère de l'économie et des finances</v>
          </cell>
        </row>
        <row r="73">
          <cell r="A73" t="str">
            <v>MINEFI</v>
          </cell>
          <cell r="B73" t="str">
            <v>MA</v>
          </cell>
          <cell r="C73" t="str">
            <v xml:space="preserve">Autres ministères </v>
          </cell>
          <cell r="D73" t="str">
            <v>12 / 512</v>
          </cell>
          <cell r="E73">
            <v>7418</v>
          </cell>
          <cell r="F73">
            <v>104131</v>
          </cell>
          <cell r="G73">
            <v>43</v>
          </cell>
          <cell r="H73">
            <v>44171000</v>
          </cell>
          <cell r="I73">
            <v>44111000</v>
          </cell>
          <cell r="J73" t="str">
            <v>Ministère de l'économie et des finances</v>
          </cell>
        </row>
        <row r="74">
          <cell r="A74" t="str">
            <v>MRP</v>
          </cell>
          <cell r="B74" t="str">
            <v>MA</v>
          </cell>
          <cell r="C74" t="str">
            <v xml:space="preserve">Autres ministères </v>
          </cell>
          <cell r="D74" t="str">
            <v>12 / 512</v>
          </cell>
          <cell r="E74">
            <v>7418</v>
          </cell>
          <cell r="F74">
            <v>104131</v>
          </cell>
          <cell r="G74">
            <v>0</v>
          </cell>
          <cell r="H74">
            <v>0</v>
          </cell>
          <cell r="I74">
            <v>0</v>
          </cell>
          <cell r="J74" t="str">
            <v>Minsitère du redressement productif</v>
          </cell>
        </row>
        <row r="75">
          <cell r="A75" t="str">
            <v>MENES</v>
          </cell>
          <cell r="B75" t="str">
            <v>MA</v>
          </cell>
          <cell r="C75" t="str">
            <v xml:space="preserve">Autres ministères </v>
          </cell>
          <cell r="D75" t="str">
            <v>12 / 512</v>
          </cell>
          <cell r="E75">
            <v>7418</v>
          </cell>
          <cell r="F75">
            <v>104131</v>
          </cell>
          <cell r="G75">
            <v>0</v>
          </cell>
          <cell r="H75">
            <v>44171000</v>
          </cell>
          <cell r="I75">
            <v>44111000</v>
          </cell>
          <cell r="J75">
            <v>0</v>
          </cell>
        </row>
        <row r="76">
          <cell r="A76" t="str">
            <v>MENRT</v>
          </cell>
          <cell r="B76" t="str">
            <v>MA</v>
          </cell>
          <cell r="C76" t="str">
            <v xml:space="preserve">Autres ministères </v>
          </cell>
          <cell r="D76" t="str">
            <v>12 / 512</v>
          </cell>
          <cell r="E76">
            <v>7418</v>
          </cell>
          <cell r="F76">
            <v>104131</v>
          </cell>
          <cell r="G76">
            <v>0</v>
          </cell>
          <cell r="H76">
            <v>44171000</v>
          </cell>
          <cell r="I76">
            <v>44111000</v>
          </cell>
          <cell r="J76" t="str">
            <v>Ministere de l'Education Nationale de la Recherche et de Technologie</v>
          </cell>
        </row>
        <row r="77">
          <cell r="A77" t="str">
            <v>PREFLOR</v>
          </cell>
          <cell r="B77" t="str">
            <v>MA</v>
          </cell>
          <cell r="C77" t="str">
            <v xml:space="preserve">Autres ministères </v>
          </cell>
          <cell r="D77" t="str">
            <v>12 / 512</v>
          </cell>
          <cell r="E77">
            <v>7418</v>
          </cell>
          <cell r="F77">
            <v>104131</v>
          </cell>
          <cell r="G77">
            <v>2856</v>
          </cell>
          <cell r="H77">
            <v>44171000</v>
          </cell>
          <cell r="I77">
            <v>44111000</v>
          </cell>
          <cell r="J77" t="str">
            <v>Préfecture de Loraine</v>
          </cell>
        </row>
        <row r="78">
          <cell r="A78" t="str">
            <v>ACADAM</v>
          </cell>
          <cell r="B78" t="str">
            <v>ME</v>
          </cell>
          <cell r="C78" t="str">
            <v xml:space="preserve">MESR </v>
          </cell>
          <cell r="D78" t="str">
            <v>111 / 511</v>
          </cell>
          <cell r="E78">
            <v>7411</v>
          </cell>
          <cell r="F78">
            <v>104131</v>
          </cell>
          <cell r="G78">
            <v>98</v>
          </cell>
          <cell r="H78">
            <v>44171000</v>
          </cell>
          <cell r="I78">
            <v>44111000</v>
          </cell>
          <cell r="J78" t="str">
            <v>Rectorat Aix Marseille</v>
          </cell>
        </row>
        <row r="79">
          <cell r="A79" t="str">
            <v>CNRG</v>
          </cell>
          <cell r="B79" t="str">
            <v>ME</v>
          </cell>
          <cell r="C79" t="str">
            <v xml:space="preserve">Génomique structurale </v>
          </cell>
          <cell r="D79" t="str">
            <v>111 / 511</v>
          </cell>
          <cell r="E79">
            <v>7411</v>
          </cell>
          <cell r="F79">
            <v>104131</v>
          </cell>
          <cell r="G79">
            <v>170</v>
          </cell>
          <cell r="H79">
            <v>44177000</v>
          </cell>
          <cell r="I79">
            <v>44117000</v>
          </cell>
          <cell r="J79" t="str">
            <v>Consortium National de Recherche Génomique</v>
          </cell>
        </row>
        <row r="80">
          <cell r="A80" t="str">
            <v>MESR</v>
          </cell>
          <cell r="B80" t="str">
            <v>ME</v>
          </cell>
          <cell r="C80" t="str">
            <v>MESR</v>
          </cell>
          <cell r="D80" t="str">
            <v>111 / 511</v>
          </cell>
          <cell r="E80">
            <v>7411</v>
          </cell>
          <cell r="F80">
            <v>104131</v>
          </cell>
          <cell r="G80">
            <v>40</v>
          </cell>
          <cell r="H80">
            <v>44171000</v>
          </cell>
          <cell r="I80">
            <v>44111000</v>
          </cell>
          <cell r="J80" t="str">
            <v>Ministère de l'Enseignement Supérieur et de la Recherche</v>
          </cell>
        </row>
        <row r="81">
          <cell r="A81" t="str">
            <v>multi financeur</v>
          </cell>
          <cell r="B81" t="str">
            <v>MF</v>
          </cell>
          <cell r="C81" t="str">
            <v>Multi-financeurs</v>
          </cell>
          <cell r="D81" t="str">
            <v>23 / 55</v>
          </cell>
          <cell r="E81">
            <v>7488</v>
          </cell>
          <cell r="F81">
            <v>13418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APHM</v>
          </cell>
          <cell r="B82" t="str">
            <v>OA</v>
          </cell>
          <cell r="C82" t="str">
            <v>Autres Organismes</v>
          </cell>
          <cell r="D82" t="str">
            <v>231 / 526</v>
          </cell>
          <cell r="E82">
            <v>7448</v>
          </cell>
          <cell r="F82">
            <v>13417</v>
          </cell>
          <cell r="G82">
            <v>311</v>
          </cell>
          <cell r="H82">
            <v>44177000</v>
          </cell>
          <cell r="I82">
            <v>44117000</v>
          </cell>
          <cell r="J82" t="str">
            <v>L'assistance publique-Hopitaux de Marseille</v>
          </cell>
        </row>
        <row r="83">
          <cell r="A83" t="str">
            <v>CHU</v>
          </cell>
          <cell r="B83" t="str">
            <v>OA</v>
          </cell>
          <cell r="C83" t="str">
            <v>Autres organismes</v>
          </cell>
          <cell r="D83" t="str">
            <v>231 / 526</v>
          </cell>
          <cell r="E83">
            <v>7448</v>
          </cell>
          <cell r="F83">
            <v>13417</v>
          </cell>
          <cell r="G83">
            <v>0</v>
          </cell>
          <cell r="H83">
            <v>44177000</v>
          </cell>
          <cell r="I83">
            <v>44117000</v>
          </cell>
          <cell r="J83">
            <v>0</v>
          </cell>
        </row>
        <row r="84">
          <cell r="A84" t="str">
            <v>CHU NANCY</v>
          </cell>
          <cell r="B84" t="str">
            <v>OA</v>
          </cell>
          <cell r="C84" t="str">
            <v>Autres organismes</v>
          </cell>
          <cell r="D84" t="str">
            <v>231 / 526</v>
          </cell>
          <cell r="E84">
            <v>7448</v>
          </cell>
          <cell r="F84">
            <v>13417</v>
          </cell>
          <cell r="G84">
            <v>0</v>
          </cell>
          <cell r="H84">
            <v>44177000</v>
          </cell>
          <cell r="I84">
            <v>44117000</v>
          </cell>
          <cell r="J84">
            <v>0</v>
          </cell>
        </row>
        <row r="85">
          <cell r="A85" t="str">
            <v>CHU TOULOUSE</v>
          </cell>
          <cell r="B85" t="str">
            <v>OA</v>
          </cell>
          <cell r="C85" t="str">
            <v>Autres organismes</v>
          </cell>
          <cell r="D85" t="str">
            <v>231 / 526</v>
          </cell>
          <cell r="E85">
            <v>7448</v>
          </cell>
          <cell r="F85">
            <v>13417</v>
          </cell>
          <cell r="G85">
            <v>4411</v>
          </cell>
          <cell r="H85">
            <v>44177000</v>
          </cell>
          <cell r="I85">
            <v>44117000</v>
          </cell>
          <cell r="J85">
            <v>0</v>
          </cell>
        </row>
        <row r="86">
          <cell r="A86" t="str">
            <v>ABM</v>
          </cell>
          <cell r="B86" t="str">
            <v>OR</v>
          </cell>
          <cell r="C86" t="str">
            <v>Organismes de recherche</v>
          </cell>
          <cell r="D86" t="str">
            <v>231 / 526</v>
          </cell>
          <cell r="E86">
            <v>7448</v>
          </cell>
          <cell r="F86">
            <v>13417</v>
          </cell>
          <cell r="G86">
            <v>141</v>
          </cell>
          <cell r="H86">
            <v>44175000</v>
          </cell>
          <cell r="I86">
            <v>44115000</v>
          </cell>
          <cell r="J86" t="str">
            <v>Agence de Biomédecine</v>
          </cell>
        </row>
        <row r="87">
          <cell r="A87" t="str">
            <v>ADEME</v>
          </cell>
          <cell r="B87" t="str">
            <v>OR</v>
          </cell>
          <cell r="C87" t="str">
            <v>Organismes de recherche</v>
          </cell>
          <cell r="D87" t="str">
            <v>231 / 526</v>
          </cell>
          <cell r="E87">
            <v>7448</v>
          </cell>
          <cell r="F87">
            <v>13417</v>
          </cell>
          <cell r="G87">
            <v>595</v>
          </cell>
          <cell r="H87">
            <v>44175000</v>
          </cell>
          <cell r="I87">
            <v>44115000</v>
          </cell>
          <cell r="J87" t="str">
            <v>AGENCE DE ENVIRONNEMENT ET MAITRISE</v>
          </cell>
        </row>
        <row r="88">
          <cell r="A88" t="str">
            <v>AFD</v>
          </cell>
          <cell r="B88" t="str">
            <v>OR</v>
          </cell>
          <cell r="C88" t="str">
            <v>Organismes de recherche</v>
          </cell>
          <cell r="D88" t="str">
            <v>231 / 526</v>
          </cell>
          <cell r="E88">
            <v>7448</v>
          </cell>
          <cell r="F88">
            <v>13417</v>
          </cell>
          <cell r="G88">
            <v>1062</v>
          </cell>
          <cell r="H88">
            <v>44175000</v>
          </cell>
          <cell r="I88">
            <v>44115000</v>
          </cell>
          <cell r="J88" t="str">
            <v>Association Française des Diabétiques</v>
          </cell>
        </row>
        <row r="89">
          <cell r="A89" t="str">
            <v>AFSMA</v>
          </cell>
          <cell r="B89" t="str">
            <v>OR</v>
          </cell>
          <cell r="C89" t="str">
            <v>Organismes de recherche</v>
          </cell>
          <cell r="D89" t="str">
            <v>231 / 526</v>
          </cell>
          <cell r="E89">
            <v>7448</v>
          </cell>
          <cell r="F89">
            <v>13417</v>
          </cell>
          <cell r="G89">
            <v>3055</v>
          </cell>
          <cell r="H89">
            <v>44175000</v>
          </cell>
          <cell r="I89">
            <v>44115000</v>
          </cell>
          <cell r="J89" t="str">
            <v>Association française du syndrome de Marfan et Apparentés</v>
          </cell>
        </row>
        <row r="90">
          <cell r="A90" t="str">
            <v>ANRS</v>
          </cell>
          <cell r="B90" t="str">
            <v>OR</v>
          </cell>
          <cell r="C90" t="str">
            <v>Organismes de recherche</v>
          </cell>
          <cell r="D90" t="str">
            <v>231 / 526</v>
          </cell>
          <cell r="E90">
            <v>7448</v>
          </cell>
          <cell r="F90">
            <v>13417</v>
          </cell>
          <cell r="G90">
            <v>136</v>
          </cell>
          <cell r="H90">
            <v>44175000</v>
          </cell>
          <cell r="I90">
            <v>44115000</v>
          </cell>
          <cell r="J90" t="str">
            <v> Agence Nationale de Recherche sur le Sida et hépatites virales</v>
          </cell>
        </row>
        <row r="91">
          <cell r="A91" t="str">
            <v>ARS</v>
          </cell>
          <cell r="B91" t="str">
            <v>OR</v>
          </cell>
          <cell r="C91" t="str">
            <v>Organismes de recherche</v>
          </cell>
          <cell r="D91" t="str">
            <v>231 / 526</v>
          </cell>
          <cell r="E91">
            <v>7448</v>
          </cell>
          <cell r="F91">
            <v>13417</v>
          </cell>
          <cell r="G91">
            <v>54</v>
          </cell>
          <cell r="H91">
            <v>44175000</v>
          </cell>
          <cell r="I91">
            <v>44115000</v>
          </cell>
          <cell r="J91" t="str">
            <v>Agence régionale de santé </v>
          </cell>
        </row>
        <row r="92">
          <cell r="A92" t="str">
            <v>ASTRAZENECA</v>
          </cell>
          <cell r="B92" t="str">
            <v>OR</v>
          </cell>
          <cell r="C92" t="str">
            <v>Organismes de recherche</v>
          </cell>
          <cell r="D92" t="str">
            <v>231 / 526</v>
          </cell>
          <cell r="E92">
            <v>7448</v>
          </cell>
          <cell r="F92">
            <v>13417</v>
          </cell>
          <cell r="G92">
            <v>0</v>
          </cell>
          <cell r="H92">
            <v>44175000</v>
          </cell>
          <cell r="I92">
            <v>44115000</v>
          </cell>
          <cell r="J92" t="str">
            <v> Laboratoire pharmaceutique</v>
          </cell>
        </row>
      </sheetData>
      <sheetData sheetId="5" refreshError="1"/>
      <sheetData sheetId="6" refreshError="1">
        <row r="1">
          <cell r="A1" t="str">
            <v>Anc UB</v>
          </cell>
          <cell r="B1" t="str">
            <v>Désignation</v>
          </cell>
          <cell r="C1">
            <v>0</v>
          </cell>
          <cell r="D1" t="str">
            <v>Nvlle UB</v>
          </cell>
        </row>
        <row r="2">
          <cell r="A2">
            <v>900</v>
          </cell>
          <cell r="B2" t="str">
            <v>services centraux</v>
          </cell>
          <cell r="C2">
            <v>0</v>
          </cell>
          <cell r="D2">
            <v>900</v>
          </cell>
        </row>
        <row r="3">
          <cell r="A3">
            <v>901</v>
          </cell>
          <cell r="B3" t="str">
            <v>Ecole de Journalisme et de Communication</v>
          </cell>
          <cell r="C3" t="str">
            <v>EJCM</v>
          </cell>
          <cell r="D3">
            <v>931</v>
          </cell>
        </row>
        <row r="4">
          <cell r="A4">
            <v>902</v>
          </cell>
          <cell r="B4" t="str">
            <v>Faculté de Sciences Economiques</v>
          </cell>
          <cell r="C4">
            <v>0</v>
          </cell>
          <cell r="D4">
            <v>917</v>
          </cell>
        </row>
        <row r="5">
          <cell r="A5">
            <v>903</v>
          </cell>
          <cell r="B5" t="str">
            <v>B.U.</v>
          </cell>
          <cell r="C5">
            <v>0</v>
          </cell>
          <cell r="D5">
            <v>950</v>
          </cell>
        </row>
        <row r="6">
          <cell r="A6">
            <v>904</v>
          </cell>
          <cell r="B6" t="str">
            <v>Ecole Supérieure de Mecanique</v>
          </cell>
          <cell r="C6" t="str">
            <v>ESM2</v>
          </cell>
          <cell r="D6">
            <v>940</v>
          </cell>
        </row>
        <row r="7">
          <cell r="A7">
            <v>905</v>
          </cell>
          <cell r="B7" t="str">
            <v>Institut Régional du travail</v>
          </cell>
          <cell r="C7" t="str">
            <v>IRT</v>
          </cell>
          <cell r="D7">
            <v>938</v>
          </cell>
        </row>
        <row r="8">
          <cell r="A8">
            <v>906</v>
          </cell>
          <cell r="B8" t="str">
            <v>Pole Universitaire de Gap</v>
          </cell>
          <cell r="C8">
            <v>0</v>
          </cell>
          <cell r="D8">
            <v>946</v>
          </cell>
        </row>
        <row r="9">
          <cell r="A9">
            <v>907</v>
          </cell>
          <cell r="B9" t="str">
            <v>travaux de maintenance et de sécurité</v>
          </cell>
          <cell r="C9">
            <v>0</v>
          </cell>
          <cell r="D9">
            <v>902</v>
          </cell>
        </row>
        <row r="10">
          <cell r="A10">
            <v>908</v>
          </cell>
          <cell r="B10" t="str">
            <v>Institut Universitaire Tecnologie</v>
          </cell>
          <cell r="C10" t="str">
            <v>IUT</v>
          </cell>
          <cell r="D10">
            <v>934</v>
          </cell>
        </row>
        <row r="11">
          <cell r="A11">
            <v>909</v>
          </cell>
          <cell r="B11" t="str">
            <v>Faculté de Pharmacie</v>
          </cell>
          <cell r="C11">
            <v>0</v>
          </cell>
          <cell r="D11">
            <v>915</v>
          </cell>
        </row>
        <row r="12">
          <cell r="A12">
            <v>911</v>
          </cell>
          <cell r="B12" t="str">
            <v>Faculté d'Odontologie</v>
          </cell>
          <cell r="C12">
            <v>0</v>
          </cell>
          <cell r="D12">
            <v>914</v>
          </cell>
        </row>
        <row r="13">
          <cell r="A13">
            <v>912</v>
          </cell>
          <cell r="B13" t="str">
            <v>Ecole d'Ingénieurs de Luminy</v>
          </cell>
          <cell r="C13" t="str">
            <v>ESIL</v>
          </cell>
          <cell r="D13">
            <v>940</v>
          </cell>
        </row>
        <row r="14">
          <cell r="A14">
            <v>913</v>
          </cell>
          <cell r="B14" t="str">
            <v>Faculté des Sciences du Sport</v>
          </cell>
          <cell r="C14" t="str">
            <v>STAPS</v>
          </cell>
          <cell r="D14">
            <v>918</v>
          </cell>
        </row>
        <row r="15">
          <cell r="A15">
            <v>914</v>
          </cell>
          <cell r="B15" t="str">
            <v xml:space="preserve">Faculté des Sciences  </v>
          </cell>
          <cell r="C15">
            <v>0</v>
          </cell>
          <cell r="D15">
            <v>916</v>
          </cell>
        </row>
        <row r="16">
          <cell r="A16">
            <v>915</v>
          </cell>
          <cell r="B16" t="str">
            <v>Observatoire des Sciences de l'Univers</v>
          </cell>
          <cell r="C16" t="str">
            <v>COM - OSU</v>
          </cell>
          <cell r="D16">
            <v>939</v>
          </cell>
        </row>
        <row r="17">
          <cell r="A17">
            <v>916</v>
          </cell>
          <cell r="B17" t="str">
            <v>Institut de Recherche sur l'Enseign Math.</v>
          </cell>
          <cell r="C17" t="str">
            <v>IREM</v>
          </cell>
          <cell r="D17">
            <v>962</v>
          </cell>
        </row>
        <row r="18">
          <cell r="A18">
            <v>917</v>
          </cell>
          <cell r="B18" t="str">
            <v>Médecine Préventive Inter-Universitaire</v>
          </cell>
          <cell r="C18">
            <v>0</v>
          </cell>
          <cell r="D18" t="str">
            <v>SACD</v>
          </cell>
        </row>
        <row r="19">
          <cell r="A19">
            <v>922</v>
          </cell>
          <cell r="B19" t="str">
            <v>Institut de Mécanique</v>
          </cell>
          <cell r="C19" t="str">
            <v>IM2</v>
          </cell>
          <cell r="D19">
            <v>980</v>
          </cell>
        </row>
        <row r="20">
          <cell r="A20">
            <v>924</v>
          </cell>
          <cell r="B20" t="str">
            <v>Service inter-universitaire des sports</v>
          </cell>
          <cell r="C20" t="str">
            <v>SIUAPS</v>
          </cell>
          <cell r="D20">
            <v>955</v>
          </cell>
        </row>
        <row r="21">
          <cell r="A21">
            <v>925</v>
          </cell>
          <cell r="B21" t="str">
            <v>Faculté de Médecine</v>
          </cell>
          <cell r="C21">
            <v>0</v>
          </cell>
          <cell r="D21">
            <v>913</v>
          </cell>
        </row>
        <row r="22">
          <cell r="A22">
            <v>926</v>
          </cell>
          <cell r="B22" t="str">
            <v>service culturel animation social</v>
          </cell>
          <cell r="C22" t="str">
            <v>SCASC</v>
          </cell>
          <cell r="D22">
            <v>957</v>
          </cell>
        </row>
        <row r="23">
          <cell r="A23">
            <v>927</v>
          </cell>
          <cell r="B23" t="str">
            <v>service de formation des adultes</v>
          </cell>
          <cell r="C23" t="str">
            <v>SUFA</v>
          </cell>
          <cell r="D23">
            <v>954</v>
          </cell>
        </row>
        <row r="24">
          <cell r="A24">
            <v>930</v>
          </cell>
          <cell r="B24" t="str">
            <v>contrats de recherches</v>
          </cell>
          <cell r="C24">
            <v>0</v>
          </cell>
          <cell r="D24" t="str">
            <v>TERMINE</v>
          </cell>
        </row>
        <row r="25">
          <cell r="A25">
            <v>931</v>
          </cell>
          <cell r="B25" t="str">
            <v>relations internationales</v>
          </cell>
          <cell r="C25" t="str">
            <v>RI</v>
          </cell>
          <cell r="D25">
            <v>952</v>
          </cell>
        </row>
        <row r="26">
          <cell r="A26">
            <v>934</v>
          </cell>
          <cell r="B26" t="str">
            <v>université virtuelle Tethys</v>
          </cell>
          <cell r="C26">
            <v>0</v>
          </cell>
          <cell r="D26">
            <v>947</v>
          </cell>
        </row>
        <row r="27">
          <cell r="A27">
            <v>935</v>
          </cell>
          <cell r="B27" t="str">
            <v>Genopole</v>
          </cell>
          <cell r="C27">
            <v>0</v>
          </cell>
          <cell r="D27">
            <v>980</v>
          </cell>
        </row>
        <row r="28">
          <cell r="A28">
            <v>907</v>
          </cell>
          <cell r="B28" t="str">
            <v>Patrimoine</v>
          </cell>
          <cell r="C28" t="str">
            <v>DPI</v>
          </cell>
          <cell r="D28">
            <v>902</v>
          </cell>
        </row>
        <row r="29">
          <cell r="A29" t="str">
            <v>CERIM</v>
          </cell>
          <cell r="B29" t="str">
            <v>Cerimed</v>
          </cell>
          <cell r="C29">
            <v>0</v>
          </cell>
          <cell r="D29">
            <v>980</v>
          </cell>
        </row>
        <row r="30">
          <cell r="A30">
            <v>950</v>
          </cell>
          <cell r="B30" t="str">
            <v>Recherche</v>
          </cell>
          <cell r="C30">
            <v>0</v>
          </cell>
          <cell r="D30">
            <v>980</v>
          </cell>
        </row>
      </sheetData>
      <sheetData sheetId="7" refreshError="1">
        <row r="1">
          <cell r="A1" t="str">
            <v>CF 2012</v>
          </cell>
          <cell r="B1" t="str">
            <v>Domaine scientifique</v>
          </cell>
        </row>
        <row r="2">
          <cell r="A2">
            <v>9520</v>
          </cell>
          <cell r="B2" t="str">
            <v xml:space="preserve">DRI  </v>
          </cell>
        </row>
        <row r="3">
          <cell r="A3" t="str">
            <v>9000DI</v>
          </cell>
          <cell r="B3" t="str">
            <v>DIVERS</v>
          </cell>
        </row>
        <row r="4">
          <cell r="A4" t="str">
            <v>9020TALU</v>
          </cell>
          <cell r="B4" t="str">
            <v>DPIL</v>
          </cell>
        </row>
        <row r="5">
          <cell r="A5" t="str">
            <v>9022LO</v>
          </cell>
          <cell r="B5" t="str">
            <v>DPIL</v>
          </cell>
        </row>
        <row r="6">
          <cell r="A6" t="str">
            <v>9022MA</v>
          </cell>
          <cell r="B6" t="str">
            <v>DPIL</v>
          </cell>
        </row>
        <row r="7">
          <cell r="A7" t="str">
            <v>9022TG</v>
          </cell>
          <cell r="B7" t="str">
            <v>DPIL</v>
          </cell>
        </row>
        <row r="8">
          <cell r="A8" t="str">
            <v>9022TGTI</v>
          </cell>
          <cell r="B8" t="str">
            <v>DPIL</v>
          </cell>
        </row>
        <row r="9">
          <cell r="A9" t="str">
            <v>9030AD</v>
          </cell>
          <cell r="B9" t="str">
            <v>Plan Campus Aix</v>
          </cell>
        </row>
        <row r="10">
          <cell r="A10" t="str">
            <v>9040AD</v>
          </cell>
          <cell r="B10" t="str">
            <v>Plan Campus Luminy</v>
          </cell>
        </row>
        <row r="11">
          <cell r="A11" t="str">
            <v>9130PF</v>
          </cell>
          <cell r="B11" t="str">
            <v>MEDECINE Plate Forme</v>
          </cell>
        </row>
        <row r="12">
          <cell r="A12" t="str">
            <v>9130FI</v>
          </cell>
          <cell r="B12" t="str">
            <v>MEDECINE Plate Forme</v>
          </cell>
        </row>
        <row r="13">
          <cell r="A13" t="str">
            <v>9150IN</v>
          </cell>
          <cell r="B13" t="str">
            <v>Pharmacie</v>
          </cell>
        </row>
        <row r="14">
          <cell r="A14" t="str">
            <v>9380AD</v>
          </cell>
          <cell r="B14" t="str">
            <v>IRT</v>
          </cell>
        </row>
        <row r="15">
          <cell r="A15" t="str">
            <v>9470TE</v>
          </cell>
          <cell r="B15" t="str">
            <v>TETHYS</v>
          </cell>
        </row>
        <row r="16">
          <cell r="A16" t="str">
            <v>9520ER</v>
          </cell>
          <cell r="B16" t="str">
            <v>DRI ERASMUS</v>
          </cell>
        </row>
        <row r="17">
          <cell r="A17" t="str">
            <v>9800AD</v>
          </cell>
          <cell r="B17" t="str">
            <v>Recherche Administration</v>
          </cell>
        </row>
        <row r="18">
          <cell r="A18" t="str">
            <v>9800ADBD</v>
          </cell>
          <cell r="B18" t="str">
            <v>Recherche Administration</v>
          </cell>
        </row>
        <row r="19">
          <cell r="A19" t="str">
            <v>9800ADCU</v>
          </cell>
          <cell r="B19" t="str">
            <v>Recherche Administration</v>
          </cell>
        </row>
        <row r="20">
          <cell r="A20" t="str">
            <v>9800ADDP</v>
          </cell>
          <cell r="B20" t="str">
            <v>Recherche Administration</v>
          </cell>
        </row>
        <row r="21">
          <cell r="A21" t="str">
            <v>9800ADFG</v>
          </cell>
          <cell r="B21" t="str">
            <v>Recherche Administration</v>
          </cell>
        </row>
        <row r="22">
          <cell r="A22" t="str">
            <v>9800ADFI</v>
          </cell>
          <cell r="B22" t="str">
            <v>Recherche Administration</v>
          </cell>
        </row>
        <row r="23">
          <cell r="A23" t="str">
            <v>9800ADMI</v>
          </cell>
          <cell r="B23" t="str">
            <v>Recherche Administration</v>
          </cell>
        </row>
        <row r="24">
          <cell r="A24" t="str">
            <v>9800IDEX</v>
          </cell>
          <cell r="B24" t="str">
            <v>IDEX</v>
          </cell>
        </row>
        <row r="25">
          <cell r="A25" t="str">
            <v>9800U149C2</v>
          </cell>
          <cell r="B25" t="str">
            <v>DS3 - Sciences de la terre et de l'univers</v>
          </cell>
        </row>
        <row r="26">
          <cell r="A26" t="str">
            <v>9801U134</v>
          </cell>
          <cell r="B26" t="str">
            <v>DS5 - Biologie, Médecine, Santé</v>
          </cell>
        </row>
        <row r="27">
          <cell r="A27" t="str">
            <v>9801U148</v>
          </cell>
          <cell r="B27" t="str">
            <v>DS8 - Sciences pour l'ingénieur</v>
          </cell>
        </row>
        <row r="28">
          <cell r="A28" t="str">
            <v>9801U326</v>
          </cell>
          <cell r="B28" t="str">
            <v>DS6 - Sciences humaines et Humanités</v>
          </cell>
        </row>
        <row r="29">
          <cell r="A29" t="str">
            <v>9802CERI</v>
          </cell>
          <cell r="B29" t="str">
            <v>DS5 - Biologie, Médecine, Santé</v>
          </cell>
        </row>
        <row r="30">
          <cell r="A30" t="str">
            <v>9802CICX</v>
          </cell>
          <cell r="B30" t="str">
            <v>CIC</v>
          </cell>
        </row>
        <row r="31">
          <cell r="A31" t="str">
            <v>9802D062</v>
          </cell>
          <cell r="B31" t="str">
            <v>ED SVDS</v>
          </cell>
        </row>
        <row r="32">
          <cell r="A32" t="str">
            <v>9802D352</v>
          </cell>
          <cell r="B32" t="str">
            <v>ED PSM</v>
          </cell>
        </row>
        <row r="33">
          <cell r="A33" t="str">
            <v>9802D372</v>
          </cell>
          <cell r="B33" t="str">
            <v>ED Sciences eco Gestion</v>
          </cell>
        </row>
        <row r="34">
          <cell r="A34" t="str">
            <v>9802D463</v>
          </cell>
          <cell r="B34" t="str">
            <v>ED SMH</v>
          </cell>
        </row>
        <row r="35">
          <cell r="A35" t="str">
            <v>9802E217</v>
          </cell>
          <cell r="B35" t="str">
            <v>DS5 - Biologie, Médecine, Santé</v>
          </cell>
        </row>
        <row r="36">
          <cell r="A36" t="str">
            <v>9802E220</v>
          </cell>
          <cell r="B36" t="str">
            <v>DS5 - Biologie, Médecine, Santé</v>
          </cell>
        </row>
        <row r="37">
          <cell r="A37" t="str">
            <v>9802E330</v>
          </cell>
          <cell r="B37" t="str">
            <v>DS6 - Sciences humaines et Humanités</v>
          </cell>
        </row>
        <row r="38">
          <cell r="A38" t="str">
            <v>9802E331</v>
          </cell>
          <cell r="B38" t="str">
            <v>EA Sport</v>
          </cell>
        </row>
        <row r="39">
          <cell r="A39" t="str">
            <v>9802E402</v>
          </cell>
          <cell r="B39" t="str">
            <v>DS7 - Sciences de la société</v>
          </cell>
        </row>
        <row r="40">
          <cell r="A40" t="str">
            <v>9802E403</v>
          </cell>
          <cell r="B40" t="str">
            <v>DS7 - Sciences de la société</v>
          </cell>
        </row>
        <row r="41">
          <cell r="A41" t="str">
            <v>9802F174</v>
          </cell>
          <cell r="B41" t="str">
            <v>FRIIAM</v>
          </cell>
        </row>
        <row r="42">
          <cell r="A42" t="str">
            <v>9802F224</v>
          </cell>
          <cell r="B42" t="str">
            <v>IDMM</v>
          </cell>
        </row>
        <row r="43">
          <cell r="A43" t="str">
            <v>9802GENO</v>
          </cell>
          <cell r="B43" t="str">
            <v>GENOPOLE</v>
          </cell>
        </row>
        <row r="44">
          <cell r="A44" t="str">
            <v>9802IDEP</v>
          </cell>
          <cell r="B44" t="str">
            <v>IDEP</v>
          </cell>
        </row>
        <row r="45">
          <cell r="A45" t="str">
            <v>9802INFE</v>
          </cell>
          <cell r="B45" t="str">
            <v>INFECTIOPOLE</v>
          </cell>
        </row>
        <row r="46">
          <cell r="A46" t="str">
            <v>9802OBSE</v>
          </cell>
          <cell r="B46" t="str">
            <v>OBSERVATION PYTHEAS</v>
          </cell>
        </row>
        <row r="47">
          <cell r="A47" t="str">
            <v>9802U118</v>
          </cell>
          <cell r="B47" t="str">
            <v>DS2 - Physique</v>
          </cell>
        </row>
        <row r="48">
          <cell r="A48" t="str">
            <v>9802U160</v>
          </cell>
          <cell r="B48" t="str">
            <v>DS5 - Biologie, Médecine, Santé</v>
          </cell>
        </row>
        <row r="49">
          <cell r="A49" t="str">
            <v>9802U161</v>
          </cell>
          <cell r="B49" t="str">
            <v>DS10 - Sciences agronomiques et écologiques</v>
          </cell>
        </row>
        <row r="50">
          <cell r="A50" t="str">
            <v>9802U162</v>
          </cell>
          <cell r="B50" t="str">
            <v>DS5 - Biologie, Médecine, Santé</v>
          </cell>
        </row>
        <row r="51">
          <cell r="A51" t="str">
            <v>9802U163</v>
          </cell>
          <cell r="B51" t="str">
            <v>DS2 - Physique</v>
          </cell>
        </row>
        <row r="52">
          <cell r="A52" t="str">
            <v>9802U164</v>
          </cell>
          <cell r="B52" t="str">
            <v>DS5 - Biologie, Médecine, Santé</v>
          </cell>
        </row>
        <row r="53">
          <cell r="A53" t="str">
            <v>9802U165</v>
          </cell>
          <cell r="B53" t="str">
            <v>DS5 - Biologie, Médecine, Santé</v>
          </cell>
        </row>
        <row r="54">
          <cell r="A54" t="str">
            <v>9802U166</v>
          </cell>
          <cell r="B54" t="str">
            <v>DS1 - Mathématiques et leurs intéractions</v>
          </cell>
        </row>
        <row r="55">
          <cell r="A55" t="str">
            <v>9802U167</v>
          </cell>
          <cell r="B55" t="str">
            <v>DS6 - Sciences humaines et Humanités</v>
          </cell>
        </row>
        <row r="56">
          <cell r="A56" t="str">
            <v>9802U168</v>
          </cell>
          <cell r="B56" t="str">
            <v>DS5 - Biologie, Médecine, Santé</v>
          </cell>
        </row>
        <row r="57">
          <cell r="A57" t="str">
            <v>9802U169</v>
          </cell>
          <cell r="B57" t="str">
            <v>DS9 - Sciences et technologies de l'information et de la communication</v>
          </cell>
        </row>
        <row r="58">
          <cell r="A58" t="str">
            <v>9802U170</v>
          </cell>
          <cell r="B58" t="str">
            <v>DS5 - Biologie, Médecine, Santé</v>
          </cell>
        </row>
        <row r="59">
          <cell r="A59" t="str">
            <v>9802U171</v>
          </cell>
          <cell r="B59" t="str">
            <v>DS8 - Sciences pour l'ingénieur</v>
          </cell>
        </row>
        <row r="60">
          <cell r="A60" t="str">
            <v>9802U172</v>
          </cell>
          <cell r="B60" t="str">
            <v>DS3 - Sciences de la terre et de l'univers</v>
          </cell>
        </row>
        <row r="61">
          <cell r="A61" t="str">
            <v>9802U173</v>
          </cell>
          <cell r="B61" t="str">
            <v>DS5 - Biologie, Médecine, Santé</v>
          </cell>
        </row>
        <row r="62">
          <cell r="A62" t="str">
            <v>9802U201</v>
          </cell>
          <cell r="B62" t="str">
            <v>DS6 - Sciences humaines et Humanités</v>
          </cell>
        </row>
        <row r="63">
          <cell r="A63" t="str">
            <v>9802U202</v>
          </cell>
          <cell r="B63" t="str">
            <v>DS5 - Biologie, Médecine, Santé</v>
          </cell>
        </row>
        <row r="64">
          <cell r="A64" t="str">
            <v>9802U203</v>
          </cell>
          <cell r="B64" t="str">
            <v>DS5 - Biologie, Médecine, Santé</v>
          </cell>
        </row>
        <row r="65">
          <cell r="A65" t="str">
            <v>9802U204</v>
          </cell>
          <cell r="B65" t="str">
            <v>DS5 - Biologie, Médecine, Santé</v>
          </cell>
        </row>
        <row r="66">
          <cell r="A66" t="str">
            <v>9802U205</v>
          </cell>
          <cell r="B66" t="str">
            <v>DS5 - Biologie, Médecine, Santé</v>
          </cell>
        </row>
        <row r="67">
          <cell r="A67" t="str">
            <v>9802U2051</v>
          </cell>
          <cell r="B67" t="str">
            <v>DS5 - Biologie, Médecine, Santé</v>
          </cell>
        </row>
        <row r="68">
          <cell r="A68" t="str">
            <v>9802U2053</v>
          </cell>
          <cell r="B68" t="str">
            <v>DS5 - Biologie, Médecine, Santé</v>
          </cell>
        </row>
        <row r="69">
          <cell r="A69" t="str">
            <v>9802U2054</v>
          </cell>
          <cell r="B69" t="str">
            <v>DS5 - Biologie, Médecine, Santé</v>
          </cell>
        </row>
        <row r="70">
          <cell r="A70" t="str">
            <v>9802U2055</v>
          </cell>
          <cell r="B70" t="str">
            <v>DS5 - Biologie, Médecine, Santé</v>
          </cell>
        </row>
        <row r="71">
          <cell r="A71" t="str">
            <v>9802U2057</v>
          </cell>
          <cell r="B71" t="str">
            <v>DS5 - Biologie, Médecine, Santé</v>
          </cell>
        </row>
        <row r="72">
          <cell r="A72" t="str">
            <v>9802U2058</v>
          </cell>
          <cell r="B72" t="str">
            <v>DS5 - Biologie, Médecine, Santé</v>
          </cell>
        </row>
        <row r="73">
          <cell r="A73" t="str">
            <v>9802U2059</v>
          </cell>
          <cell r="B73" t="str">
            <v>DS5 - Biologie, Médecine, Santé</v>
          </cell>
        </row>
        <row r="74">
          <cell r="A74" t="str">
            <v>9802U205P</v>
          </cell>
          <cell r="B74" t="str">
            <v>DS5 - Biologie, Médecine, Santé</v>
          </cell>
        </row>
        <row r="75">
          <cell r="A75" t="str">
            <v>9802U205Z</v>
          </cell>
          <cell r="B75" t="str">
            <v>DS5 - Biologie, Médecine, Santé</v>
          </cell>
        </row>
        <row r="76">
          <cell r="A76" t="str">
            <v>9802U206</v>
          </cell>
          <cell r="B76" t="str">
            <v>DS5 - Biologie, Médecine, Santé</v>
          </cell>
        </row>
        <row r="77">
          <cell r="A77" t="str">
            <v>9802U207</v>
          </cell>
          <cell r="B77" t="str">
            <v>DS5 - Biologie, Médecine, Santé</v>
          </cell>
        </row>
        <row r="78">
          <cell r="A78" t="str">
            <v>9802U208</v>
          </cell>
          <cell r="B78" t="str">
            <v>DS5 - Biologie, Médecine, Santé</v>
          </cell>
        </row>
        <row r="79">
          <cell r="A79" t="str">
            <v>9802U209</v>
          </cell>
          <cell r="B79" t="str">
            <v>DS5 - Biologie, Médecine, Santé</v>
          </cell>
        </row>
        <row r="80">
          <cell r="A80" t="str">
            <v>9802U210</v>
          </cell>
          <cell r="B80" t="str">
            <v>DS5 - Biologie, Médecine, Santé</v>
          </cell>
        </row>
        <row r="81">
          <cell r="A81" t="str">
            <v>9802U211</v>
          </cell>
          <cell r="B81" t="str">
            <v>DS5 - Biologie, Médecine, Santé</v>
          </cell>
        </row>
        <row r="82">
          <cell r="A82" t="str">
            <v>9802U212</v>
          </cell>
          <cell r="B82" t="str">
            <v>DS5 - Biologie, Médecine, Santé</v>
          </cell>
        </row>
        <row r="83">
          <cell r="A83" t="str">
            <v>9802U212A</v>
          </cell>
          <cell r="B83" t="str">
            <v>DS5 - Biologie, Médecine, Santé</v>
          </cell>
        </row>
        <row r="84">
          <cell r="A84" t="str">
            <v>9802U2121</v>
          </cell>
          <cell r="B84" t="str">
            <v>DS5 - Biologie, Médecine, Santé</v>
          </cell>
        </row>
        <row r="85">
          <cell r="A85" t="str">
            <v>9802U2122</v>
          </cell>
          <cell r="B85" t="str">
            <v>DS5 - Biologie, Médecine, Santé</v>
          </cell>
        </row>
        <row r="86">
          <cell r="A86" t="str">
            <v>9802U2123</v>
          </cell>
          <cell r="B86" t="str">
            <v>DS5 - Biologie, Médecine, Santé</v>
          </cell>
        </row>
        <row r="87">
          <cell r="A87" t="str">
            <v>9802U2124</v>
          </cell>
          <cell r="B87" t="str">
            <v>DS5 - Biologie, Médecine, Santé</v>
          </cell>
        </row>
        <row r="88">
          <cell r="A88" t="str">
            <v>9802U2125</v>
          </cell>
          <cell r="B88" t="str">
            <v>DS5 - Biologie, Médecine, Santé</v>
          </cell>
        </row>
        <row r="89">
          <cell r="A89" t="str">
            <v>9802U2126</v>
          </cell>
          <cell r="B89" t="str">
            <v>DS5 - Biologie, Médecine, Santé</v>
          </cell>
        </row>
        <row r="90">
          <cell r="A90" t="str">
            <v>9802U2127</v>
          </cell>
          <cell r="B90" t="str">
            <v>DS5 - Biologie, Médecine, Santé</v>
          </cell>
        </row>
        <row r="91">
          <cell r="A91" t="str">
            <v>9802U2128</v>
          </cell>
          <cell r="B91" t="str">
            <v>DS5 - Biologie, Médecine, Santé</v>
          </cell>
        </row>
        <row r="92">
          <cell r="A92" t="str">
            <v>9802U2129</v>
          </cell>
          <cell r="B92" t="str">
            <v>DS5 - Biologie, Médecine, Santé</v>
          </cell>
        </row>
        <row r="93">
          <cell r="A93" t="str">
            <v>9802U212C</v>
          </cell>
          <cell r="B93" t="str">
            <v>DS5 - Biologie, Médecine, Santé</v>
          </cell>
        </row>
        <row r="94">
          <cell r="A94" t="str">
            <v>9802U213</v>
          </cell>
          <cell r="B94" t="str">
            <v>DS5 - Biologie, Médecine, Santé</v>
          </cell>
        </row>
        <row r="95">
          <cell r="A95" t="str">
            <v>9802U214</v>
          </cell>
          <cell r="B95" t="str">
            <v>DS5 - Biologie, Médecine, Santé</v>
          </cell>
        </row>
        <row r="96">
          <cell r="A96" t="str">
            <v>9802U215</v>
          </cell>
          <cell r="B96" t="str">
            <v>DS5 - Biologie, Médecine, Santé</v>
          </cell>
        </row>
        <row r="97">
          <cell r="A97" t="str">
            <v>9802U216</v>
          </cell>
          <cell r="B97" t="str">
            <v>DS5 - Biologie, Médecine, Santé</v>
          </cell>
        </row>
        <row r="98">
          <cell r="A98" t="str">
            <v>9802U218</v>
          </cell>
          <cell r="B98" t="str">
            <v>DS5 - Biologie, Médecine, Santé</v>
          </cell>
        </row>
        <row r="99">
          <cell r="A99" t="str">
            <v>9802U219</v>
          </cell>
          <cell r="B99" t="str">
            <v>DS5 - Biologie, Médecine, Santé</v>
          </cell>
        </row>
        <row r="100">
          <cell r="A100" t="str">
            <v>9802U221</v>
          </cell>
          <cell r="B100" t="str">
            <v>DS5 - Biologie, Médecine, Santé</v>
          </cell>
        </row>
        <row r="101">
          <cell r="A101" t="str">
            <v>9802U222</v>
          </cell>
          <cell r="B101" t="str">
            <v>DS5 - Biologie, Médecine, Santé</v>
          </cell>
        </row>
        <row r="102">
          <cell r="A102" t="str">
            <v>9802U223</v>
          </cell>
          <cell r="B102" t="str">
            <v>DS5 - Biologie, Médecine, Santé</v>
          </cell>
        </row>
        <row r="103">
          <cell r="A103" t="str">
            <v>9802U223</v>
          </cell>
          <cell r="B103" t="str">
            <v>DS5 - Biologie, Médecine, Santé</v>
          </cell>
        </row>
        <row r="104">
          <cell r="A104" t="str">
            <v>9802U404</v>
          </cell>
          <cell r="B104" t="str">
            <v>DS7 - Sciences de la société</v>
          </cell>
        </row>
        <row r="105">
          <cell r="A105" t="str">
            <v>9802U405</v>
          </cell>
          <cell r="B105" t="str">
            <v>DS7 - Sciences de la société</v>
          </cell>
        </row>
        <row r="106">
          <cell r="A106" t="str">
            <v>9802U406</v>
          </cell>
          <cell r="B106" t="str">
            <v>DS5 - Biologie, Médecine, Santé</v>
          </cell>
        </row>
        <row r="107">
          <cell r="A107" t="str">
            <v>9803U104</v>
          </cell>
          <cell r="B107" t="str">
            <v>DS9 - Sciences et technologies de l'information et de la communication</v>
          </cell>
        </row>
        <row r="108">
          <cell r="A108" t="str">
            <v>9803U105</v>
          </cell>
          <cell r="B108" t="str">
            <v>DS10 - Sciences agronomiques et écologiques</v>
          </cell>
        </row>
        <row r="109">
          <cell r="A109" t="str">
            <v>9803U109</v>
          </cell>
          <cell r="B109" t="str">
            <v>DS9 - Sciences et technologies de l'information et de la communication</v>
          </cell>
        </row>
        <row r="110">
          <cell r="A110" t="str">
            <v>9803U130</v>
          </cell>
          <cell r="B110" t="str">
            <v>DS8 - Sciences pour l'ingénieur</v>
          </cell>
        </row>
        <row r="111">
          <cell r="A111" t="str">
            <v>DGG CNRS</v>
          </cell>
          <cell r="B111" t="str">
            <v>DS2 - Physique</v>
          </cell>
        </row>
        <row r="112">
          <cell r="A112" t="str">
            <v>DGG INSERM</v>
          </cell>
          <cell r="B112" t="str">
            <v>DS5 - Biologie, Médecine, Santé</v>
          </cell>
        </row>
        <row r="113">
          <cell r="A113" t="str">
            <v>INSERM</v>
          </cell>
          <cell r="B113" t="str">
            <v>DS5 - Biologie, Médecine, Santé</v>
          </cell>
        </row>
        <row r="114">
          <cell r="A114" t="str">
            <v>SOCA0LA01</v>
          </cell>
          <cell r="B114" t="str">
            <v>IDEX</v>
          </cell>
        </row>
        <row r="115">
          <cell r="A115" t="str">
            <v>SOCA0LA02</v>
          </cell>
          <cell r="B115" t="str">
            <v>IDEX</v>
          </cell>
        </row>
        <row r="116">
          <cell r="A116" t="str">
            <v>SOCA0LA03</v>
          </cell>
          <cell r="B116" t="str">
            <v>IDEX</v>
          </cell>
        </row>
        <row r="117">
          <cell r="A117" t="str">
            <v>SOCA0LA04</v>
          </cell>
          <cell r="B117" t="str">
            <v>IDEX</v>
          </cell>
        </row>
        <row r="118">
          <cell r="A118" t="str">
            <v>SOCA0LA05</v>
          </cell>
          <cell r="B118" t="str">
            <v>IDEX</v>
          </cell>
        </row>
        <row r="119">
          <cell r="A119" t="str">
            <v>SOCA0LA06</v>
          </cell>
          <cell r="B119" t="str">
            <v>IDEX</v>
          </cell>
        </row>
        <row r="120">
          <cell r="A120" t="str">
            <v>SOCA0LA07</v>
          </cell>
          <cell r="B120" t="str">
            <v>IDEX</v>
          </cell>
        </row>
        <row r="121">
          <cell r="A121" t="str">
            <v>SOCA0LA08</v>
          </cell>
          <cell r="B121" t="str">
            <v>IDEX</v>
          </cell>
        </row>
        <row r="122">
          <cell r="A122" t="str">
            <v>SOCA0LA09</v>
          </cell>
          <cell r="B122" t="str">
            <v>IDEX</v>
          </cell>
        </row>
        <row r="123">
          <cell r="A123" t="str">
            <v>SOCA0PIGO</v>
          </cell>
          <cell r="B123" t="str">
            <v>IDEX</v>
          </cell>
        </row>
        <row r="124">
          <cell r="A124" t="str">
            <v>SUPPRIME</v>
          </cell>
          <cell r="B124" t="str">
            <v>DS5 - Biologie, Médecine, Santé</v>
          </cell>
        </row>
        <row r="125">
          <cell r="A125" t="str">
            <v>9803U105</v>
          </cell>
          <cell r="B125" t="str">
            <v>DS10 - Sciences Agronomiques et Ecologiques</v>
          </cell>
        </row>
        <row r="126">
          <cell r="A126" t="str">
            <v>9803F131</v>
          </cell>
          <cell r="B126" t="str">
            <v>DS10 - Sciences Agronomiques et Ecologiques</v>
          </cell>
        </row>
        <row r="127">
          <cell r="A127" t="str">
            <v>9803U129</v>
          </cell>
          <cell r="B127" t="str">
            <v>DS2 - Physique</v>
          </cell>
        </row>
        <row r="128">
          <cell r="A128" t="str">
            <v>9803U113</v>
          </cell>
          <cell r="B128" t="str">
            <v>DS3 - Sciences de la Terre et de l'Univers</v>
          </cell>
        </row>
        <row r="129">
          <cell r="A129" t="str">
            <v>9803U113</v>
          </cell>
          <cell r="B129" t="str">
            <v>DS3 - Sciences de la Terre et de l'Univers</v>
          </cell>
        </row>
        <row r="130">
          <cell r="A130" t="str">
            <v>9803U113</v>
          </cell>
          <cell r="B130" t="str">
            <v>DS3 - Sciences de la Terre et de l'Univers</v>
          </cell>
        </row>
        <row r="131">
          <cell r="A131" t="str">
            <v>9803F116</v>
          </cell>
          <cell r="B131" t="str">
            <v>DS4 - Chimie</v>
          </cell>
        </row>
        <row r="132">
          <cell r="A132" t="str">
            <v>9803U133</v>
          </cell>
          <cell r="B132" t="str">
            <v>DS4 - Chimie</v>
          </cell>
        </row>
        <row r="133">
          <cell r="A133" t="str">
            <v>9803U128</v>
          </cell>
          <cell r="B133" t="str">
            <v>DS4 - Chimie</v>
          </cell>
        </row>
        <row r="134">
          <cell r="A134" t="str">
            <v>9803E134</v>
          </cell>
          <cell r="B134" t="str">
            <v>DS5 - Biologie, Médecine, Santé</v>
          </cell>
        </row>
        <row r="135">
          <cell r="A135" t="str">
            <v>9803E316</v>
          </cell>
          <cell r="B135" t="str">
            <v>DS6 - Sciences Humaines et Humanités</v>
          </cell>
        </row>
        <row r="136">
          <cell r="A136" t="str">
            <v>9803E503</v>
          </cell>
          <cell r="B136" t="str">
            <v>DS7 - Sciences de la Société</v>
          </cell>
        </row>
        <row r="137">
          <cell r="A137" t="str">
            <v>9803E511</v>
          </cell>
          <cell r="B137" t="str">
            <v>DS7 - Sciences de la Société</v>
          </cell>
        </row>
        <row r="138">
          <cell r="A138" t="str">
            <v>9803E505</v>
          </cell>
          <cell r="B138" t="str">
            <v>DS7 - Sciences de la Société</v>
          </cell>
        </row>
        <row r="139">
          <cell r="A139" t="str">
            <v>9803E502</v>
          </cell>
          <cell r="B139" t="str">
            <v>DS7 - Sciences de la Société</v>
          </cell>
        </row>
        <row r="140">
          <cell r="A140" t="str">
            <v>9803E514</v>
          </cell>
          <cell r="B140" t="str">
            <v>DS7 - Sciences de la Société</v>
          </cell>
        </row>
        <row r="141">
          <cell r="A141" t="str">
            <v>9803E509</v>
          </cell>
          <cell r="B141" t="str">
            <v>DS7 - Sciences de la Société</v>
          </cell>
        </row>
        <row r="142">
          <cell r="A142" t="str">
            <v>9803E507</v>
          </cell>
          <cell r="B142" t="str">
            <v>DS7 - Sciences de la Société</v>
          </cell>
        </row>
        <row r="143">
          <cell r="A143" t="str">
            <v>9803E515</v>
          </cell>
          <cell r="B143" t="str">
            <v>DS7 - Sciences de la Société</v>
          </cell>
        </row>
        <row r="144">
          <cell r="A144" t="str">
            <v>9803E460</v>
          </cell>
          <cell r="B144" t="str">
            <v>DS7 - Sciences de la Société</v>
          </cell>
        </row>
        <row r="145">
          <cell r="A145" t="str">
            <v>9803E506</v>
          </cell>
          <cell r="B145" t="str">
            <v>DS7 - Sciences de la Société</v>
          </cell>
        </row>
        <row r="146">
          <cell r="A146" t="str">
            <v>9803E510</v>
          </cell>
          <cell r="B146" t="str">
            <v>DS7 - Sciences de la Société</v>
          </cell>
        </row>
        <row r="147">
          <cell r="A147" t="str">
            <v>9803U130</v>
          </cell>
          <cell r="B147" t="str">
            <v>DS8 - Sciences pour l'Ingénieur</v>
          </cell>
        </row>
        <row r="148">
          <cell r="A148" t="str">
            <v>9803U109</v>
          </cell>
          <cell r="B148" t="str">
            <v>DS9 - Sciences et Technologies de l'Information et de la Communication</v>
          </cell>
        </row>
        <row r="149">
          <cell r="A149" t="str">
            <v>9803U104</v>
          </cell>
          <cell r="B149" t="str">
            <v>DS9 - Sciences et Technologies de l'Information et de la Communication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Nom Labo</v>
          </cell>
          <cell r="B1" t="str">
            <v>DRV CAMPUS</v>
          </cell>
        </row>
        <row r="2">
          <cell r="A2" t="str">
            <v>ED MPMN</v>
          </cell>
          <cell r="B2" t="str">
            <v>Etoile</v>
          </cell>
        </row>
        <row r="3">
          <cell r="A3" t="str">
            <v>Bourses</v>
          </cell>
          <cell r="B3" t="str">
            <v>PILOTAGE RECHERCHE</v>
          </cell>
        </row>
        <row r="4">
          <cell r="A4" t="str">
            <v xml:space="preserve">PROJET ADDP </v>
          </cell>
          <cell r="B4" t="str">
            <v>PILOTAGE RECHERCHE</v>
          </cell>
        </row>
        <row r="5">
          <cell r="A5" t="str">
            <v xml:space="preserve">ADEF  </v>
          </cell>
          <cell r="B5" t="str">
            <v>Marseille</v>
          </cell>
        </row>
        <row r="6">
          <cell r="A6" t="str">
            <v>ADES</v>
          </cell>
          <cell r="B6" t="str">
            <v>Timone</v>
          </cell>
        </row>
        <row r="7">
          <cell r="A7" t="str">
            <v>AFMB</v>
          </cell>
          <cell r="B7" t="str">
            <v>Luminy</v>
          </cell>
        </row>
        <row r="8">
          <cell r="A8" t="str">
            <v>LAI</v>
          </cell>
          <cell r="B8" t="str">
            <v>Luminy</v>
          </cell>
        </row>
        <row r="9">
          <cell r="A9" t="str">
            <v xml:space="preserve">ASTRAM  </v>
          </cell>
          <cell r="B9" t="str">
            <v>Aubagne</v>
          </cell>
        </row>
        <row r="10">
          <cell r="A10" t="str">
            <v>BBF</v>
          </cell>
          <cell r="B10" t="str">
            <v>Luminy</v>
          </cell>
        </row>
        <row r="11">
          <cell r="A11" t="str">
            <v>BIO-AFM-LAB</v>
          </cell>
          <cell r="B11" t="str">
            <v>Luminy</v>
          </cell>
        </row>
        <row r="12">
          <cell r="A12" t="str">
            <v>BIP</v>
          </cell>
          <cell r="B12" t="str">
            <v>Marseille</v>
          </cell>
        </row>
        <row r="13">
          <cell r="A13" t="str">
            <v>BVME</v>
          </cell>
          <cell r="B13" t="str">
            <v>Luminy</v>
          </cell>
        </row>
        <row r="14">
          <cell r="A14" t="str">
            <v xml:space="preserve">CAER   </v>
          </cell>
          <cell r="B14" t="str">
            <v>Aix</v>
          </cell>
        </row>
        <row r="15">
          <cell r="A15" t="str">
            <v>CCJ</v>
          </cell>
          <cell r="B15" t="str">
            <v>Aix</v>
          </cell>
        </row>
        <row r="16">
          <cell r="A16" t="str">
            <v xml:space="preserve">CEPERC   </v>
          </cell>
          <cell r="B16" t="str">
            <v>Aix</v>
          </cell>
        </row>
        <row r="17">
          <cell r="A17" t="str">
            <v>CEREGE</v>
          </cell>
          <cell r="B17" t="str">
            <v>Aix</v>
          </cell>
        </row>
        <row r="18">
          <cell r="A18" t="str">
            <v>CERIMED</v>
          </cell>
          <cell r="B18" t="str">
            <v>Timone</v>
          </cell>
        </row>
        <row r="19">
          <cell r="A19" t="str">
            <v xml:space="preserve">CIELAM   </v>
          </cell>
          <cell r="B19" t="str">
            <v>Aix</v>
          </cell>
        </row>
        <row r="20">
          <cell r="A20" t="str">
            <v>CIML</v>
          </cell>
          <cell r="B20" t="str">
            <v>Luminy</v>
          </cell>
        </row>
        <row r="21">
          <cell r="A21" t="str">
            <v>CINAM</v>
          </cell>
          <cell r="B21" t="str">
            <v>Luminy</v>
          </cell>
        </row>
        <row r="22">
          <cell r="A22" t="str">
            <v xml:space="preserve">CLEO   </v>
          </cell>
          <cell r="B22" t="str">
            <v>Aix</v>
          </cell>
        </row>
        <row r="23">
          <cell r="A23" t="str">
            <v xml:space="preserve">CORPUS IR (TGIR) </v>
          </cell>
          <cell r="B23" t="str">
            <v>Marseille</v>
          </cell>
        </row>
        <row r="24">
          <cell r="A24" t="str">
            <v>CPPM</v>
          </cell>
          <cell r="B24" t="str">
            <v>NA</v>
          </cell>
        </row>
        <row r="25">
          <cell r="A25" t="str">
            <v>CPT</v>
          </cell>
          <cell r="B25" t="str">
            <v>Luminy</v>
          </cell>
        </row>
        <row r="26">
          <cell r="A26" t="str">
            <v>CRCM</v>
          </cell>
          <cell r="B26" t="str">
            <v>Luminy</v>
          </cell>
        </row>
        <row r="27">
          <cell r="A27" t="str">
            <v xml:space="preserve">CREDO   </v>
          </cell>
          <cell r="B27" t="str">
            <v>Marseille</v>
          </cell>
        </row>
        <row r="28">
          <cell r="A28" t="str">
            <v>CRET LOG</v>
          </cell>
          <cell r="B28" t="str">
            <v>Aix</v>
          </cell>
        </row>
        <row r="29">
          <cell r="A29" t="str">
            <v>CRMBM</v>
          </cell>
          <cell r="B29" t="str">
            <v>Timone</v>
          </cell>
        </row>
        <row r="30">
          <cell r="A30" t="str">
            <v>CRN2M</v>
          </cell>
          <cell r="B30" t="str">
            <v>Timone</v>
          </cell>
        </row>
        <row r="31">
          <cell r="A31" t="str">
            <v>CRN2M EQ1</v>
          </cell>
          <cell r="B31" t="str">
            <v>Timone</v>
          </cell>
        </row>
        <row r="32">
          <cell r="A32" t="str">
            <v>CRN2M EQ10</v>
          </cell>
          <cell r="B32" t="str">
            <v>Timone</v>
          </cell>
        </row>
        <row r="33">
          <cell r="A33" t="str">
            <v>CRN2M EQ3</v>
          </cell>
          <cell r="B33" t="str">
            <v>Timone</v>
          </cell>
        </row>
        <row r="34">
          <cell r="A34" t="str">
            <v>CRN2M EQ4</v>
          </cell>
          <cell r="B34" t="str">
            <v>Timone</v>
          </cell>
        </row>
        <row r="35">
          <cell r="A35" t="str">
            <v>CRN2M EQ5</v>
          </cell>
          <cell r="B35" t="str">
            <v>Timone</v>
          </cell>
        </row>
        <row r="36">
          <cell r="A36" t="str">
            <v>CRN2M EQ7</v>
          </cell>
          <cell r="B36" t="str">
            <v>Timone</v>
          </cell>
        </row>
        <row r="37">
          <cell r="A37" t="str">
            <v>CRN2M EQ9</v>
          </cell>
          <cell r="B37" t="str">
            <v>Timone</v>
          </cell>
        </row>
        <row r="38">
          <cell r="A38" t="str">
            <v>CRN2M PLAT</v>
          </cell>
          <cell r="B38" t="str">
            <v>Timone</v>
          </cell>
        </row>
        <row r="39">
          <cell r="A39" t="str">
            <v>CRO2</v>
          </cell>
          <cell r="B39" t="str">
            <v>Timone</v>
          </cell>
        </row>
        <row r="40">
          <cell r="A40" t="str">
            <v>Culture Scientifique/DCU</v>
          </cell>
          <cell r="B40" t="str">
            <v>PILOTAGE RECHERCHE</v>
          </cell>
        </row>
        <row r="41">
          <cell r="A41" t="str">
            <v xml:space="preserve">DPIL POLE 3C </v>
          </cell>
          <cell r="B41" t="str">
            <v>DPIL</v>
          </cell>
        </row>
        <row r="42">
          <cell r="A42" t="str">
            <v xml:space="preserve">DPIL GP AIXEXTSCHU </v>
          </cell>
          <cell r="B42" t="str">
            <v>DPIL</v>
          </cell>
        </row>
        <row r="43">
          <cell r="A43" t="str">
            <v>DEFI</v>
          </cell>
          <cell r="B43" t="str">
            <v>Aix</v>
          </cell>
        </row>
        <row r="44">
          <cell r="A44" t="str">
            <v>DPIL TX AMENAGT LUMINY</v>
          </cell>
          <cell r="B44" t="str">
            <v>Luminy</v>
          </cell>
        </row>
        <row r="45">
          <cell r="A45" t="str">
            <v>Collège Doctoral P1 P2 P3</v>
          </cell>
          <cell r="B45" t="str">
            <v>NA</v>
          </cell>
        </row>
        <row r="46">
          <cell r="A46" t="str">
            <v>DS-ACI</v>
          </cell>
          <cell r="B46" t="str">
            <v>Timone</v>
          </cell>
        </row>
        <row r="47">
          <cell r="A47" t="str">
            <v>EA Sport</v>
          </cell>
          <cell r="B47" t="str">
            <v>Luminy</v>
          </cell>
        </row>
        <row r="48">
          <cell r="A48" t="str">
            <v xml:space="preserve">ECHANGES  </v>
          </cell>
          <cell r="B48" t="str">
            <v>Aix</v>
          </cell>
        </row>
        <row r="49">
          <cell r="A49" t="str">
            <v>ECS</v>
          </cell>
          <cell r="B49" t="str">
            <v>Aix</v>
          </cell>
        </row>
        <row r="50">
          <cell r="A50" t="str">
            <v>ED PSM</v>
          </cell>
          <cell r="B50" t="str">
            <v>Luminy</v>
          </cell>
        </row>
        <row r="51">
          <cell r="A51" t="str">
            <v>ED Sciences eco Gestion</v>
          </cell>
          <cell r="B51" t="str">
            <v>Aix</v>
          </cell>
        </row>
        <row r="52">
          <cell r="A52" t="str">
            <v>ED SMH</v>
          </cell>
          <cell r="B52" t="str">
            <v>Luminy</v>
          </cell>
        </row>
        <row r="53">
          <cell r="A53" t="str">
            <v>ED SVDS</v>
          </cell>
          <cell r="B53" t="str">
            <v>Timone</v>
          </cell>
        </row>
        <row r="54">
          <cell r="A54" t="str">
            <v>EIPL</v>
          </cell>
          <cell r="B54" t="str">
            <v>Marseille</v>
          </cell>
        </row>
        <row r="55">
          <cell r="A55" t="str">
            <v>EPV UVE</v>
          </cell>
          <cell r="B55" t="str">
            <v>Timone</v>
          </cell>
        </row>
        <row r="56">
          <cell r="A56" t="str">
            <v>EPVCT</v>
          </cell>
          <cell r="B56" t="str">
            <v>Timone</v>
          </cell>
        </row>
        <row r="57">
          <cell r="A57" t="str">
            <v xml:space="preserve">ESPACE  </v>
          </cell>
          <cell r="B57" t="str">
            <v>Aix</v>
          </cell>
        </row>
        <row r="58">
          <cell r="A58" t="str">
            <v xml:space="preserve">FED 4211 FR 131 SCIENCES DU CERVEAU ET DE LA COGNITION </v>
          </cell>
          <cell r="B58" t="str">
            <v>Marseille</v>
          </cell>
        </row>
        <row r="59">
          <cell r="A59" t="str">
            <v>Fédération  de mécanique énergétique FR3515</v>
          </cell>
          <cell r="B59" t="str">
            <v>Etoile</v>
          </cell>
        </row>
        <row r="60">
          <cell r="A60" t="str">
            <v>FRESNEL</v>
          </cell>
          <cell r="B60" t="str">
            <v>Etoile</v>
          </cell>
        </row>
        <row r="61">
          <cell r="A61" t="str">
            <v>FRIIAM</v>
          </cell>
          <cell r="B61" t="str">
            <v>Etoile</v>
          </cell>
        </row>
        <row r="62">
          <cell r="A62" t="str">
            <v>FRUMAM</v>
          </cell>
          <cell r="B62" t="str">
            <v>Marseille</v>
          </cell>
        </row>
        <row r="63">
          <cell r="A63" t="str">
            <v>COREBIO</v>
          </cell>
          <cell r="B63" t="str">
            <v>Luminy</v>
          </cell>
        </row>
        <row r="64">
          <cell r="A64" t="str">
            <v>GIMP</v>
          </cell>
          <cell r="B64" t="str">
            <v>Timone</v>
          </cell>
        </row>
        <row r="65">
          <cell r="A65" t="str">
            <v>GMGF</v>
          </cell>
          <cell r="B65" t="str">
            <v>Timone</v>
          </cell>
        </row>
        <row r="66">
          <cell r="A66" t="str">
            <v>GMGF EQ1</v>
          </cell>
          <cell r="B66" t="str">
            <v>Timone</v>
          </cell>
        </row>
        <row r="67">
          <cell r="A67" t="str">
            <v>GMGF EQ2</v>
          </cell>
          <cell r="B67" t="str">
            <v>Timone</v>
          </cell>
        </row>
        <row r="68">
          <cell r="A68" t="str">
            <v>GMGF EQ4</v>
          </cell>
          <cell r="B68" t="str">
            <v>Timone</v>
          </cell>
        </row>
        <row r="69">
          <cell r="A69" t="str">
            <v>GMGF EQ5</v>
          </cell>
          <cell r="B69" t="str">
            <v>Timone</v>
          </cell>
        </row>
        <row r="70">
          <cell r="A70" t="str">
            <v>GMGF EQ6</v>
          </cell>
          <cell r="B70" t="str">
            <v>Timone</v>
          </cell>
        </row>
        <row r="71">
          <cell r="A71" t="str">
            <v>GMGF EQ8</v>
          </cell>
          <cell r="B71" t="str">
            <v>Timone</v>
          </cell>
        </row>
        <row r="72">
          <cell r="A72" t="str">
            <v>GMGF EQ9</v>
          </cell>
          <cell r="B72" t="str">
            <v>Timone</v>
          </cell>
        </row>
        <row r="73">
          <cell r="A73" t="str">
            <v>GMGF EQA</v>
          </cell>
          <cell r="B73" t="str">
            <v>Timone</v>
          </cell>
        </row>
        <row r="74">
          <cell r="A74" t="str">
            <v>GMGF EQIPS</v>
          </cell>
          <cell r="B74" t="str">
            <v>Timone</v>
          </cell>
        </row>
        <row r="75">
          <cell r="A75" t="str">
            <v>GREQAM</v>
          </cell>
          <cell r="B75" t="str">
            <v>Marseille</v>
          </cell>
        </row>
        <row r="76">
          <cell r="A76" t="str">
            <v>I2M</v>
          </cell>
          <cell r="B76" t="str">
            <v>Etoile</v>
          </cell>
        </row>
        <row r="77">
          <cell r="A77" t="str">
            <v>IBDML</v>
          </cell>
          <cell r="B77" t="str">
            <v>Luminy</v>
          </cell>
        </row>
        <row r="78">
          <cell r="A78" t="str">
            <v xml:space="preserve">ICR   </v>
          </cell>
          <cell r="B78" t="str">
            <v>Etoile</v>
          </cell>
        </row>
        <row r="79">
          <cell r="A79" t="str">
            <v xml:space="preserve">IDEMEC  </v>
          </cell>
          <cell r="B79" t="str">
            <v>Aix</v>
          </cell>
        </row>
        <row r="80">
          <cell r="A80" t="str">
            <v>IDMM</v>
          </cell>
          <cell r="B80" t="str">
            <v>Timone</v>
          </cell>
        </row>
        <row r="81">
          <cell r="A81" t="str">
            <v>IGS</v>
          </cell>
          <cell r="B81" t="str">
            <v>Luminy</v>
          </cell>
        </row>
        <row r="82">
          <cell r="A82" t="str">
            <v>IHP</v>
          </cell>
          <cell r="B82" t="str">
            <v>Aix</v>
          </cell>
        </row>
        <row r="83">
          <cell r="A83" t="str">
            <v>IM2NP</v>
          </cell>
          <cell r="B83" t="str">
            <v>Etoile</v>
          </cell>
        </row>
        <row r="84">
          <cell r="A84" t="str">
            <v xml:space="preserve">IMAF  </v>
          </cell>
          <cell r="B84" t="str">
            <v>Aix</v>
          </cell>
        </row>
        <row r="85">
          <cell r="A85" t="str">
            <v>IMBE</v>
          </cell>
          <cell r="B85" t="str">
            <v>Aix</v>
          </cell>
        </row>
        <row r="86">
          <cell r="A86" t="str">
            <v>IMM</v>
          </cell>
          <cell r="B86" t="str">
            <v>Luminy</v>
          </cell>
        </row>
        <row r="87">
          <cell r="A87" t="str">
            <v>INS</v>
          </cell>
          <cell r="B87" t="str">
            <v>Timone</v>
          </cell>
        </row>
        <row r="88">
          <cell r="A88" t="str">
            <v>INT</v>
          </cell>
          <cell r="B88" t="str">
            <v>Timone</v>
          </cell>
        </row>
        <row r="89">
          <cell r="A89" t="str">
            <v>IP TPT</v>
          </cell>
          <cell r="B89" t="str">
            <v>Timone</v>
          </cell>
        </row>
        <row r="90">
          <cell r="A90" t="str">
            <v>IPR</v>
          </cell>
          <cell r="B90" t="str">
            <v>Timone</v>
          </cell>
        </row>
        <row r="91">
          <cell r="A91" t="str">
            <v xml:space="preserve">IRAA  </v>
          </cell>
          <cell r="B91" t="str">
            <v>Aix</v>
          </cell>
        </row>
        <row r="92">
          <cell r="A92" t="str">
            <v>IRASIA</v>
          </cell>
          <cell r="B92" t="str">
            <v>Aix</v>
          </cell>
        </row>
        <row r="93">
          <cell r="A93" t="str">
            <v xml:space="preserve">IREMAM  </v>
          </cell>
          <cell r="B93" t="str">
            <v>Aix</v>
          </cell>
        </row>
        <row r="94">
          <cell r="A94" t="str">
            <v xml:space="preserve">IRPHE  </v>
          </cell>
          <cell r="B94" t="str">
            <v>Etoile</v>
          </cell>
        </row>
        <row r="95">
          <cell r="A95" t="str">
            <v>IRSIC</v>
          </cell>
          <cell r="B95" t="str">
            <v>Marseille</v>
          </cell>
        </row>
        <row r="96">
          <cell r="A96" t="str">
            <v>ISM</v>
          </cell>
          <cell r="B96" t="str">
            <v>Luminy</v>
          </cell>
        </row>
        <row r="97">
          <cell r="A97" t="str">
            <v xml:space="preserve">IUSTI  </v>
          </cell>
          <cell r="B97" t="str">
            <v>Etoile</v>
          </cell>
        </row>
        <row r="98">
          <cell r="A98" t="str">
            <v xml:space="preserve">LA3M  </v>
          </cell>
          <cell r="B98" t="str">
            <v>Etoile</v>
          </cell>
        </row>
        <row r="99">
          <cell r="A99" t="str">
            <v xml:space="preserve">LAM   </v>
          </cell>
          <cell r="B99" t="str">
            <v>Etoile</v>
          </cell>
        </row>
        <row r="100">
          <cell r="A100" t="str">
            <v xml:space="preserve">LAMES  </v>
          </cell>
          <cell r="B100" t="str">
            <v>Aix</v>
          </cell>
        </row>
        <row r="101">
          <cell r="A101" t="str">
            <v xml:space="preserve">LAMPEA  </v>
          </cell>
          <cell r="B101" t="str">
            <v>Aix</v>
          </cell>
        </row>
        <row r="102">
          <cell r="A102" t="str">
            <v>LBA</v>
          </cell>
          <cell r="B102" t="str">
            <v>Timone</v>
          </cell>
        </row>
        <row r="103">
          <cell r="A103" t="str">
            <v>LCB</v>
          </cell>
          <cell r="B103" t="str">
            <v>Luminy</v>
          </cell>
        </row>
        <row r="104">
          <cell r="A104" t="str">
            <v xml:space="preserve">LCE  </v>
          </cell>
          <cell r="B104" t="str">
            <v>Marseille</v>
          </cell>
        </row>
        <row r="105">
          <cell r="A105" t="str">
            <v xml:space="preserve">LERMA  </v>
          </cell>
          <cell r="B105" t="str">
            <v>Aix</v>
          </cell>
        </row>
        <row r="106">
          <cell r="A106" t="str">
            <v xml:space="preserve">LESA  </v>
          </cell>
          <cell r="B106" t="str">
            <v>Aix</v>
          </cell>
        </row>
        <row r="107">
          <cell r="A107" t="str">
            <v>LEST</v>
          </cell>
          <cell r="B107" t="str">
            <v>Aix</v>
          </cell>
        </row>
        <row r="108">
          <cell r="A108" t="str">
            <v>LIF</v>
          </cell>
          <cell r="B108" t="str">
            <v>Luminy</v>
          </cell>
        </row>
        <row r="109">
          <cell r="A109" t="str">
            <v xml:space="preserve">LISA  </v>
          </cell>
          <cell r="B109" t="str">
            <v>Etoile</v>
          </cell>
        </row>
        <row r="110">
          <cell r="A110" t="str">
            <v>LISM</v>
          </cell>
          <cell r="B110" t="str">
            <v>Luminy</v>
          </cell>
        </row>
        <row r="111">
          <cell r="A111" t="str">
            <v>LITT</v>
          </cell>
          <cell r="B111" t="str">
            <v>Aix</v>
          </cell>
        </row>
        <row r="112">
          <cell r="A112" t="str">
            <v>LLA</v>
          </cell>
          <cell r="B112" t="str">
            <v>Aix</v>
          </cell>
        </row>
        <row r="113">
          <cell r="A113" t="str">
            <v>LMA</v>
          </cell>
          <cell r="B113" t="str">
            <v>Marseille</v>
          </cell>
        </row>
        <row r="114">
          <cell r="A114" t="str">
            <v xml:space="preserve">LNC  </v>
          </cell>
          <cell r="B114" t="str">
            <v>Marseille</v>
          </cell>
        </row>
        <row r="115">
          <cell r="A115" t="str">
            <v>LP3</v>
          </cell>
          <cell r="B115" t="str">
            <v>Luminy</v>
          </cell>
        </row>
        <row r="116">
          <cell r="A116" t="str">
            <v>LPC</v>
          </cell>
          <cell r="B116" t="str">
            <v>Marseille</v>
          </cell>
        </row>
        <row r="117">
          <cell r="A117" t="str">
            <v xml:space="preserve">LPCLS  </v>
          </cell>
          <cell r="B117" t="str">
            <v>Marseille</v>
          </cell>
        </row>
        <row r="118">
          <cell r="A118" t="str">
            <v xml:space="preserve">LPED  </v>
          </cell>
          <cell r="B118" t="str">
            <v>Marseille</v>
          </cell>
        </row>
        <row r="119">
          <cell r="A119" t="str">
            <v xml:space="preserve">LPL  </v>
          </cell>
          <cell r="B119" t="str">
            <v>Aix</v>
          </cell>
        </row>
        <row r="120">
          <cell r="A120" t="str">
            <v xml:space="preserve">LPS   </v>
          </cell>
          <cell r="B120" t="str">
            <v>Aix</v>
          </cell>
        </row>
        <row r="121">
          <cell r="A121" t="str">
            <v>LRIE</v>
          </cell>
          <cell r="B121" t="str">
            <v>Timone</v>
          </cell>
        </row>
        <row r="122">
          <cell r="A122" t="str">
            <v xml:space="preserve">LSBB </v>
          </cell>
          <cell r="B122" t="str">
            <v>Avignon</v>
          </cell>
        </row>
        <row r="123">
          <cell r="A123" t="str">
            <v>LSIS</v>
          </cell>
          <cell r="B123" t="str">
            <v>Etoile</v>
          </cell>
        </row>
        <row r="124">
          <cell r="A124" t="str">
            <v>M.I.O</v>
          </cell>
          <cell r="B124" t="str">
            <v>Luminy</v>
          </cell>
        </row>
        <row r="125">
          <cell r="A125" t="str">
            <v xml:space="preserve">MADIREL  </v>
          </cell>
          <cell r="B125" t="str">
            <v>Etoile</v>
          </cell>
        </row>
        <row r="126">
          <cell r="A126" t="str">
            <v xml:space="preserve">MAP  </v>
          </cell>
          <cell r="B126" t="str">
            <v>Marseille</v>
          </cell>
        </row>
        <row r="127">
          <cell r="A127" t="str">
            <v>ED MIM</v>
          </cell>
          <cell r="B127" t="str">
            <v>Marseille</v>
          </cell>
        </row>
        <row r="128">
          <cell r="A128" t="str">
            <v xml:space="preserve">MMSH  </v>
          </cell>
          <cell r="B128" t="str">
            <v>Aix</v>
          </cell>
        </row>
        <row r="129">
          <cell r="A129" t="str">
            <v xml:space="preserve">NIA   </v>
          </cell>
          <cell r="B129" t="str">
            <v>Marseille</v>
          </cell>
        </row>
        <row r="130">
          <cell r="A130" t="str">
            <v>NICN</v>
          </cell>
          <cell r="B130" t="str">
            <v>Timone</v>
          </cell>
        </row>
        <row r="131">
          <cell r="A131" t="str">
            <v>NORT</v>
          </cell>
          <cell r="B131" t="str">
            <v>Timone</v>
          </cell>
        </row>
        <row r="132">
          <cell r="A132" t="str">
            <v>PATRIMOINE SCIENTIFIQUE /</v>
          </cell>
          <cell r="B132" t="str">
            <v>PILOTAGE RECHERCHE</v>
          </cell>
        </row>
        <row r="133">
          <cell r="A133" t="str">
            <v xml:space="preserve">PIIM  </v>
          </cell>
          <cell r="B133" t="str">
            <v>Etoile</v>
          </cell>
        </row>
        <row r="134">
          <cell r="A134" t="str">
            <v>FE POLE 3C</v>
          </cell>
          <cell r="B134" t="str">
            <v>Marseille</v>
          </cell>
        </row>
        <row r="135">
          <cell r="A135" t="str">
            <v xml:space="preserve">PSYCLE   </v>
          </cell>
          <cell r="B135" t="str">
            <v>Aix</v>
          </cell>
        </row>
        <row r="136">
          <cell r="A136" t="str">
            <v>PYTHEAS</v>
          </cell>
          <cell r="B136" t="str">
            <v>Luminy</v>
          </cell>
        </row>
        <row r="137">
          <cell r="A137" t="str">
            <v>SESSTIM</v>
          </cell>
          <cell r="B137" t="str">
            <v>Timone</v>
          </cell>
        </row>
        <row r="138">
          <cell r="A138" t="str">
            <v>FE SFERE</v>
          </cell>
          <cell r="B138" t="str">
            <v>Aix</v>
          </cell>
        </row>
        <row r="139">
          <cell r="A139" t="str">
            <v>SPMC</v>
          </cell>
          <cell r="B139" t="str">
            <v>Timone</v>
          </cell>
        </row>
        <row r="140">
          <cell r="A140" t="str">
            <v>TAGC</v>
          </cell>
          <cell r="B140" t="str">
            <v>Luminy</v>
          </cell>
        </row>
        <row r="141">
          <cell r="A141" t="str">
            <v xml:space="preserve">TDMAM   </v>
          </cell>
          <cell r="B141" t="str">
            <v>Aix</v>
          </cell>
        </row>
        <row r="142">
          <cell r="A142" t="str">
            <v xml:space="preserve">TELEMME </v>
          </cell>
          <cell r="B142" t="str">
            <v>Aix</v>
          </cell>
        </row>
        <row r="143">
          <cell r="A143" t="str">
            <v>TMCD2</v>
          </cell>
          <cell r="B143" t="str">
            <v>Timone</v>
          </cell>
        </row>
        <row r="144">
          <cell r="A144" t="str">
            <v>UNIS</v>
          </cell>
          <cell r="B144" t="str">
            <v>Timone</v>
          </cell>
        </row>
        <row r="145">
          <cell r="A145" t="str">
            <v>URMITE</v>
          </cell>
          <cell r="B145" t="str">
            <v>Timone</v>
          </cell>
        </row>
        <row r="146">
          <cell r="A146" t="str">
            <v>ECOLE DOCTORALE</v>
          </cell>
          <cell r="B146" t="str">
            <v>Aix</v>
          </cell>
        </row>
        <row r="147">
          <cell r="A147" t="str">
            <v>PPSN</v>
          </cell>
          <cell r="B147" t="str">
            <v xml:space="preserve">ETOILE </v>
          </cell>
        </row>
        <row r="148">
          <cell r="A148" t="str">
            <v>LIEU</v>
          </cell>
          <cell r="B148" t="str">
            <v>AIX</v>
          </cell>
        </row>
        <row r="149">
          <cell r="A149" t="str">
            <v>CERGAM</v>
          </cell>
          <cell r="B149" t="str">
            <v>AIX</v>
          </cell>
        </row>
        <row r="150">
          <cell r="A150" t="str">
            <v>DPSC</v>
          </cell>
          <cell r="B150" t="str">
            <v>AIX</v>
          </cell>
        </row>
        <row r="151">
          <cell r="A151" t="str">
            <v>CERHIIP</v>
          </cell>
          <cell r="B151" t="str">
            <v>AIX</v>
          </cell>
        </row>
        <row r="152">
          <cell r="A152" t="str">
            <v>CDE</v>
          </cell>
          <cell r="B152" t="str">
            <v>AIX</v>
          </cell>
        </row>
        <row r="153">
          <cell r="A153" t="str">
            <v>LTD</v>
          </cell>
          <cell r="B153" t="str">
            <v>AIX</v>
          </cell>
        </row>
        <row r="154">
          <cell r="A154" t="str">
            <v>GREDIAUC</v>
          </cell>
          <cell r="B154" t="str">
            <v>AIX</v>
          </cell>
        </row>
        <row r="155">
          <cell r="A155" t="str">
            <v>CDS</v>
          </cell>
          <cell r="B155" t="str">
            <v>AIX</v>
          </cell>
        </row>
        <row r="156">
          <cell r="A156" t="str">
            <v>CRA</v>
          </cell>
          <cell r="B156" t="str">
            <v>AIX</v>
          </cell>
        </row>
        <row r="157">
          <cell r="A157" t="str">
            <v>CEFF</v>
          </cell>
          <cell r="B157" t="str">
            <v>AIX</v>
          </cell>
        </row>
        <row r="158">
          <cell r="A158" t="str">
            <v>LID2MS</v>
          </cell>
          <cell r="B158" t="str">
            <v>AIX</v>
          </cell>
        </row>
        <row r="159">
          <cell r="A159" t="str">
            <v>FEDERATION</v>
          </cell>
          <cell r="B159" t="str">
            <v xml:space="preserve">ETOILE </v>
          </cell>
        </row>
        <row r="160">
          <cell r="A160" t="str">
            <v>IC STAR 2</v>
          </cell>
          <cell r="B160" t="str">
            <v xml:space="preserve">ETOILE </v>
          </cell>
        </row>
        <row r="161">
          <cell r="A161" t="str">
            <v>ISM2</v>
          </cell>
          <cell r="B161" t="str">
            <v xml:space="preserve">ETOILE </v>
          </cell>
        </row>
        <row r="162">
          <cell r="A162" t="str">
            <v>M2P2</v>
          </cell>
          <cell r="B162" t="str">
            <v xml:space="preserve">ETOILE </v>
          </cell>
        </row>
        <row r="163">
          <cell r="A163" t="str">
            <v>DPCDIDE</v>
          </cell>
          <cell r="B163" t="str">
            <v>AIX</v>
          </cell>
        </row>
      </sheetData>
      <sheetData sheetId="13" refreshError="1"/>
      <sheetData sheetId="14" refreshError="1">
        <row r="1">
          <cell r="A1" t="str">
            <v>Ctre fin.</v>
          </cell>
          <cell r="B1" t="str">
            <v>DomF</v>
          </cell>
          <cell r="D1" t="str">
            <v>Ctre fin.</v>
          </cell>
          <cell r="E1" t="str">
            <v>DomF</v>
          </cell>
        </row>
        <row r="2">
          <cell r="A2" t="str">
            <v>9803E316</v>
          </cell>
          <cell r="B2">
            <v>111</v>
          </cell>
          <cell r="D2" t="str">
            <v>9801U326</v>
          </cell>
          <cell r="E2">
            <v>110</v>
          </cell>
        </row>
        <row r="3">
          <cell r="A3" t="str">
            <v>9803E460</v>
          </cell>
          <cell r="B3">
            <v>111</v>
          </cell>
          <cell r="D3" t="str">
            <v>9801U313</v>
          </cell>
          <cell r="E3">
            <v>111</v>
          </cell>
        </row>
        <row r="4">
          <cell r="A4" t="str">
            <v>9803E502</v>
          </cell>
          <cell r="B4">
            <v>111</v>
          </cell>
          <cell r="D4" t="str">
            <v>9801U139</v>
          </cell>
          <cell r="E4">
            <v>109</v>
          </cell>
        </row>
        <row r="5">
          <cell r="A5" t="str">
            <v>9803E503</v>
          </cell>
          <cell r="B5">
            <v>111</v>
          </cell>
          <cell r="D5" t="str">
            <v>9801U143</v>
          </cell>
          <cell r="E5">
            <v>110</v>
          </cell>
        </row>
        <row r="6">
          <cell r="A6" t="str">
            <v>9803E507</v>
          </cell>
          <cell r="B6">
            <v>111</v>
          </cell>
          <cell r="D6" t="str">
            <v>9801U134</v>
          </cell>
          <cell r="E6">
            <v>106</v>
          </cell>
        </row>
        <row r="7">
          <cell r="A7" t="str">
            <v>9803E506</v>
          </cell>
          <cell r="B7">
            <v>111</v>
          </cell>
          <cell r="D7" t="str">
            <v>9801U328</v>
          </cell>
          <cell r="E7">
            <v>111</v>
          </cell>
        </row>
        <row r="8">
          <cell r="A8" t="str">
            <v>9803E508</v>
          </cell>
          <cell r="B8">
            <v>111</v>
          </cell>
          <cell r="D8" t="str">
            <v>9801U141</v>
          </cell>
          <cell r="E8">
            <v>108</v>
          </cell>
        </row>
        <row r="9">
          <cell r="A9" t="str">
            <v>9803E509</v>
          </cell>
          <cell r="B9">
            <v>111</v>
          </cell>
          <cell r="D9" t="str">
            <v>9801U137</v>
          </cell>
          <cell r="E9">
            <v>110</v>
          </cell>
        </row>
        <row r="10">
          <cell r="A10" t="str">
            <v>9803E510</v>
          </cell>
          <cell r="B10">
            <v>111</v>
          </cell>
          <cell r="D10" t="str">
            <v>9801U323</v>
          </cell>
          <cell r="E10">
            <v>111</v>
          </cell>
        </row>
        <row r="11">
          <cell r="A11" t="str">
            <v>9803E511</v>
          </cell>
          <cell r="B11">
            <v>111</v>
          </cell>
          <cell r="D11" t="str">
            <v>9801U138</v>
          </cell>
          <cell r="E11">
            <v>107</v>
          </cell>
        </row>
        <row r="12">
          <cell r="A12" t="str">
            <v>9803E514</v>
          </cell>
          <cell r="B12">
            <v>111</v>
          </cell>
          <cell r="D12" t="str">
            <v>9801U133</v>
          </cell>
          <cell r="E12">
            <v>110</v>
          </cell>
        </row>
        <row r="13">
          <cell r="A13" t="str">
            <v>9803E515</v>
          </cell>
          <cell r="B13">
            <v>111</v>
          </cell>
          <cell r="D13" t="str">
            <v>9801E310</v>
          </cell>
          <cell r="E13">
            <v>111</v>
          </cell>
        </row>
        <row r="14">
          <cell r="A14" t="str">
            <v>9803D250</v>
          </cell>
          <cell r="B14">
            <v>111</v>
          </cell>
          <cell r="D14" t="str">
            <v>9801U326</v>
          </cell>
          <cell r="E14">
            <v>111</v>
          </cell>
        </row>
        <row r="15">
          <cell r="A15" t="str">
            <v>9803D251</v>
          </cell>
          <cell r="B15">
            <v>111</v>
          </cell>
          <cell r="D15" t="str">
            <v>9801U320</v>
          </cell>
          <cell r="E15">
            <v>111</v>
          </cell>
        </row>
        <row r="16">
          <cell r="A16" t="str">
            <v>9803D067</v>
          </cell>
          <cell r="B16">
            <v>111</v>
          </cell>
          <cell r="D16" t="str">
            <v>9801E307</v>
          </cell>
          <cell r="E16">
            <v>111</v>
          </cell>
        </row>
        <row r="17">
          <cell r="A17" t="str">
            <v>9803F116</v>
          </cell>
          <cell r="B17">
            <v>111</v>
          </cell>
          <cell r="D17" t="str">
            <v>9801U144</v>
          </cell>
          <cell r="E17">
            <v>108</v>
          </cell>
        </row>
        <row r="18">
          <cell r="A18" t="str">
            <v>9803F131</v>
          </cell>
          <cell r="B18">
            <v>111</v>
          </cell>
          <cell r="D18" t="str">
            <v>9801E309</v>
          </cell>
          <cell r="E18">
            <v>111</v>
          </cell>
        </row>
        <row r="19">
          <cell r="A19" t="str">
            <v>9803F520</v>
          </cell>
          <cell r="B19">
            <v>111</v>
          </cell>
          <cell r="D19" t="str">
            <v>9801U142</v>
          </cell>
          <cell r="E19">
            <v>109</v>
          </cell>
        </row>
        <row r="20">
          <cell r="A20" t="str">
            <v>9803FICS</v>
          </cell>
          <cell r="B20">
            <v>108</v>
          </cell>
          <cell r="D20" t="str">
            <v>9801U137</v>
          </cell>
          <cell r="E20">
            <v>108</v>
          </cell>
        </row>
        <row r="21">
          <cell r="A21" t="str">
            <v>9803U104</v>
          </cell>
          <cell r="B21">
            <v>108</v>
          </cell>
          <cell r="D21" t="str">
            <v>9801U312</v>
          </cell>
          <cell r="E21">
            <v>111</v>
          </cell>
        </row>
        <row r="22">
          <cell r="A22" t="str">
            <v>9803U105</v>
          </cell>
          <cell r="B22">
            <v>106</v>
          </cell>
          <cell r="D22" t="str">
            <v>9801U136</v>
          </cell>
          <cell r="E22">
            <v>106</v>
          </cell>
        </row>
        <row r="23">
          <cell r="A23" t="str">
            <v>9803U109</v>
          </cell>
          <cell r="B23">
            <v>107</v>
          </cell>
          <cell r="D23" t="str">
            <v>9801U329</v>
          </cell>
          <cell r="E23">
            <v>111</v>
          </cell>
        </row>
        <row r="24">
          <cell r="A24" t="str">
            <v>9803U113</v>
          </cell>
          <cell r="B24">
            <v>110</v>
          </cell>
          <cell r="D24" t="str">
            <v>9801U141</v>
          </cell>
          <cell r="E24">
            <v>106</v>
          </cell>
        </row>
        <row r="25">
          <cell r="A25" t="str">
            <v>9803U128</v>
          </cell>
          <cell r="B25">
            <v>108</v>
          </cell>
          <cell r="D25" t="str">
            <v>9801U139</v>
          </cell>
          <cell r="E25">
            <v>108</v>
          </cell>
        </row>
        <row r="26">
          <cell r="A26" t="str">
            <v>9803U129</v>
          </cell>
          <cell r="B26">
            <v>108</v>
          </cell>
          <cell r="D26" t="str">
            <v>9801U146</v>
          </cell>
          <cell r="E26">
            <v>106</v>
          </cell>
        </row>
        <row r="27">
          <cell r="A27" t="str">
            <v>9803U130</v>
          </cell>
          <cell r="B27">
            <v>108</v>
          </cell>
          <cell r="D27" t="str">
            <v>9801U135</v>
          </cell>
          <cell r="E27">
            <v>106</v>
          </cell>
        </row>
        <row r="28">
          <cell r="A28" t="str">
            <v>9803U505</v>
          </cell>
          <cell r="B28">
            <v>111</v>
          </cell>
          <cell r="D28" t="str">
            <v>9801U147</v>
          </cell>
          <cell r="E28">
            <v>108</v>
          </cell>
        </row>
        <row r="29">
          <cell r="A29" t="str">
            <v>9803U133</v>
          </cell>
          <cell r="B29">
            <v>108</v>
          </cell>
          <cell r="D29" t="str">
            <v>9801U316</v>
          </cell>
          <cell r="E29">
            <v>111</v>
          </cell>
        </row>
        <row r="30">
          <cell r="A30" t="str">
            <v>9803FCIM</v>
          </cell>
          <cell r="B30">
            <v>108</v>
          </cell>
          <cell r="D30" t="str">
            <v>9801U322</v>
          </cell>
          <cell r="E30">
            <v>111</v>
          </cell>
        </row>
        <row r="31">
          <cell r="A31" t="str">
            <v>9803U105</v>
          </cell>
          <cell r="B31">
            <v>110</v>
          </cell>
          <cell r="D31" t="str">
            <v>9801E306</v>
          </cell>
          <cell r="E31">
            <v>111</v>
          </cell>
        </row>
        <row r="32">
          <cell r="A32" t="str">
            <v>9803F116</v>
          </cell>
          <cell r="B32">
            <v>108</v>
          </cell>
          <cell r="D32" t="str">
            <v>9801U321</v>
          </cell>
          <cell r="E32">
            <v>111</v>
          </cell>
        </row>
        <row r="33">
          <cell r="A33" t="str">
            <v>9803F131</v>
          </cell>
          <cell r="B33">
            <v>110</v>
          </cell>
          <cell r="D33" t="str">
            <v>9801E308</v>
          </cell>
          <cell r="E33">
            <v>111</v>
          </cell>
        </row>
        <row r="34">
          <cell r="A34" t="str">
            <v>9803U109</v>
          </cell>
          <cell r="B34">
            <v>106</v>
          </cell>
          <cell r="D34">
            <v>9.8009999999999996E+304</v>
          </cell>
          <cell r="E34">
            <v>111</v>
          </cell>
        </row>
        <row r="35">
          <cell r="A35" t="str">
            <v>9803U129</v>
          </cell>
          <cell r="B35">
            <v>109</v>
          </cell>
          <cell r="D35" t="str">
            <v>9801U330</v>
          </cell>
          <cell r="E35">
            <v>111</v>
          </cell>
        </row>
        <row r="36">
          <cell r="A36" t="str">
            <v>9803U113</v>
          </cell>
          <cell r="B36">
            <v>106</v>
          </cell>
          <cell r="D36" t="str">
            <v>9801U142</v>
          </cell>
          <cell r="E36">
            <v>108</v>
          </cell>
        </row>
        <row r="37">
          <cell r="A37" t="str">
            <v>9803U109</v>
          </cell>
          <cell r="B37">
            <v>111</v>
          </cell>
          <cell r="D37" t="str">
            <v>9801U325</v>
          </cell>
          <cell r="E37">
            <v>111</v>
          </cell>
        </row>
        <row r="38">
          <cell r="A38" t="str">
            <v>9803D250</v>
          </cell>
          <cell r="B38">
            <v>108</v>
          </cell>
          <cell r="D38" t="str">
            <v>9801U317</v>
          </cell>
          <cell r="E38">
            <v>106</v>
          </cell>
        </row>
        <row r="39">
          <cell r="A39" t="str">
            <v>9803D251</v>
          </cell>
          <cell r="B39">
            <v>110</v>
          </cell>
          <cell r="D39" t="str">
            <v>9801E309</v>
          </cell>
          <cell r="E39">
            <v>106</v>
          </cell>
        </row>
        <row r="40">
          <cell r="A40" t="str">
            <v>9803U128</v>
          </cell>
          <cell r="B40">
            <v>112</v>
          </cell>
          <cell r="D40" t="str">
            <v>9801U318</v>
          </cell>
          <cell r="E40">
            <v>111</v>
          </cell>
        </row>
        <row r="41">
          <cell r="A41" t="str">
            <v>9803U128</v>
          </cell>
          <cell r="B41">
            <v>106</v>
          </cell>
          <cell r="D41" t="str">
            <v>9801E311</v>
          </cell>
          <cell r="E41">
            <v>115</v>
          </cell>
        </row>
        <row r="42">
          <cell r="A42" t="str">
            <v>9803U113</v>
          </cell>
          <cell r="B42">
            <v>111</v>
          </cell>
          <cell r="D42" t="str">
            <v>9801U324</v>
          </cell>
          <cell r="E42">
            <v>111</v>
          </cell>
        </row>
        <row r="43">
          <cell r="A43" t="str">
            <v>9803E515</v>
          </cell>
          <cell r="B43">
            <v>112</v>
          </cell>
          <cell r="D43" t="str">
            <v>9801U315</v>
          </cell>
          <cell r="E43">
            <v>112</v>
          </cell>
        </row>
        <row r="44">
          <cell r="A44" t="str">
            <v>9803U129</v>
          </cell>
          <cell r="B44">
            <v>115</v>
          </cell>
          <cell r="D44" t="str">
            <v>9801U319</v>
          </cell>
          <cell r="E44">
            <v>111</v>
          </cell>
        </row>
        <row r="45">
          <cell r="A45" t="str">
            <v>9803U104</v>
          </cell>
          <cell r="B45">
            <v>111</v>
          </cell>
          <cell r="D45">
            <v>9.8010000000000008E+305</v>
          </cell>
          <cell r="E45">
            <v>111</v>
          </cell>
        </row>
        <row r="46">
          <cell r="A46" t="str">
            <v>9803U109</v>
          </cell>
          <cell r="B46">
            <v>108</v>
          </cell>
          <cell r="D46">
            <v>9.8010000000000002E+306</v>
          </cell>
          <cell r="E46">
            <v>111</v>
          </cell>
        </row>
        <row r="47">
          <cell r="A47" t="str">
            <v>9803U505</v>
          </cell>
          <cell r="B47">
            <v>106</v>
          </cell>
          <cell r="D47" t="str">
            <v>9801U142</v>
          </cell>
          <cell r="E47">
            <v>115</v>
          </cell>
        </row>
        <row r="48">
          <cell r="A48" t="str">
            <v>9803U128</v>
          </cell>
          <cell r="B48">
            <v>111</v>
          </cell>
          <cell r="D48" t="str">
            <v>9801U141</v>
          </cell>
          <cell r="E48">
            <v>115</v>
          </cell>
        </row>
        <row r="49">
          <cell r="A49" t="str">
            <v>9803U128</v>
          </cell>
          <cell r="B49">
            <v>110</v>
          </cell>
          <cell r="D49" t="str">
            <v>9801U139</v>
          </cell>
          <cell r="E49">
            <v>115</v>
          </cell>
        </row>
        <row r="50">
          <cell r="A50" t="str">
            <v>9803U113</v>
          </cell>
          <cell r="B50">
            <v>108</v>
          </cell>
          <cell r="D50" t="str">
            <v>9801U143</v>
          </cell>
          <cell r="E50">
            <v>115</v>
          </cell>
        </row>
        <row r="51">
          <cell r="A51" t="str">
            <v>9803U129</v>
          </cell>
          <cell r="B51">
            <v>111</v>
          </cell>
          <cell r="D51">
            <v>9.8009999999999996E+304</v>
          </cell>
          <cell r="E51">
            <v>115</v>
          </cell>
        </row>
        <row r="52">
          <cell r="A52" t="str">
            <v>9803U129</v>
          </cell>
          <cell r="B52">
            <v>112</v>
          </cell>
          <cell r="D52" t="str">
            <v>9801U315</v>
          </cell>
          <cell r="E52">
            <v>115</v>
          </cell>
        </row>
        <row r="53">
          <cell r="A53" t="str">
            <v>9803U130</v>
          </cell>
          <cell r="B53">
            <v>111</v>
          </cell>
          <cell r="D53" t="str">
            <v>9801U321</v>
          </cell>
          <cell r="E53">
            <v>115</v>
          </cell>
        </row>
        <row r="54">
          <cell r="A54" t="str">
            <v>9803E511</v>
          </cell>
          <cell r="B54">
            <v>108</v>
          </cell>
          <cell r="D54" t="str">
            <v>9801U323</v>
          </cell>
          <cell r="E54">
            <v>115</v>
          </cell>
        </row>
        <row r="55">
          <cell r="A55" t="str">
            <v>9803E514</v>
          </cell>
          <cell r="B55">
            <v>108</v>
          </cell>
          <cell r="D55" t="str">
            <v>9801U318</v>
          </cell>
          <cell r="E55">
            <v>115</v>
          </cell>
        </row>
        <row r="56">
          <cell r="A56" t="str">
            <v>9803U105</v>
          </cell>
          <cell r="B56">
            <v>108</v>
          </cell>
          <cell r="D56">
            <v>9.8010000000000009E+307</v>
          </cell>
          <cell r="E56">
            <v>115</v>
          </cell>
        </row>
        <row r="57">
          <cell r="A57" t="str">
            <v>9803E506</v>
          </cell>
          <cell r="B57">
            <v>108</v>
          </cell>
          <cell r="D57" t="str">
            <v>9801U312</v>
          </cell>
          <cell r="E57">
            <v>115</v>
          </cell>
        </row>
        <row r="58">
          <cell r="A58" t="str">
            <v>9803U109</v>
          </cell>
          <cell r="B58">
            <v>109</v>
          </cell>
          <cell r="D58" t="str">
            <v>9801E307</v>
          </cell>
          <cell r="E58">
            <v>115</v>
          </cell>
        </row>
        <row r="59">
          <cell r="A59" t="str">
            <v>9803U133</v>
          </cell>
          <cell r="B59">
            <v>111</v>
          </cell>
          <cell r="D59" t="str">
            <v>9801U317</v>
          </cell>
          <cell r="E59">
            <v>111</v>
          </cell>
        </row>
        <row r="60">
          <cell r="A60" t="str">
            <v>9803FICS</v>
          </cell>
          <cell r="B60">
            <v>112</v>
          </cell>
          <cell r="D60" t="str">
            <v>9801U138</v>
          </cell>
          <cell r="E60">
            <v>105</v>
          </cell>
        </row>
        <row r="61">
          <cell r="A61" t="str">
            <v>9803FCIM</v>
          </cell>
          <cell r="B61">
            <v>112</v>
          </cell>
          <cell r="D61" t="str">
            <v>9801U133</v>
          </cell>
          <cell r="E61">
            <v>106</v>
          </cell>
        </row>
        <row r="62">
          <cell r="A62" t="str">
            <v>9803U104</v>
          </cell>
          <cell r="B62">
            <v>112</v>
          </cell>
          <cell r="D62" t="str">
            <v>9801U326</v>
          </cell>
          <cell r="E62">
            <v>106</v>
          </cell>
        </row>
        <row r="63">
          <cell r="A63" t="str">
            <v>9803E511</v>
          </cell>
          <cell r="B63">
            <v>112</v>
          </cell>
          <cell r="D63" t="str">
            <v>9801U315</v>
          </cell>
          <cell r="E63">
            <v>111</v>
          </cell>
        </row>
        <row r="64">
          <cell r="A64" t="str">
            <v>9803U105</v>
          </cell>
          <cell r="B64">
            <v>111</v>
          </cell>
          <cell r="D64" t="str">
            <v>9801U133</v>
          </cell>
          <cell r="E64">
            <v>109</v>
          </cell>
        </row>
        <row r="65">
          <cell r="A65" t="str">
            <v>9803U129</v>
          </cell>
          <cell r="B65">
            <v>101</v>
          </cell>
          <cell r="D65" t="str">
            <v>9801U143</v>
          </cell>
          <cell r="E65">
            <v>105</v>
          </cell>
        </row>
        <row r="66">
          <cell r="A66" t="str">
            <v>9803U129</v>
          </cell>
          <cell r="B66">
            <v>106</v>
          </cell>
          <cell r="D66" t="str">
            <v>9801E307</v>
          </cell>
          <cell r="E66">
            <v>112</v>
          </cell>
        </row>
        <row r="67">
          <cell r="A67" t="str">
            <v>9803U113</v>
          </cell>
          <cell r="B67">
            <v>101</v>
          </cell>
          <cell r="D67" t="str">
            <v>9801U138</v>
          </cell>
          <cell r="E67">
            <v>108</v>
          </cell>
        </row>
        <row r="68">
          <cell r="A68" t="str">
            <v>9803U113</v>
          </cell>
          <cell r="B68">
            <v>115</v>
          </cell>
          <cell r="D68" t="str">
            <v>9801E307</v>
          </cell>
          <cell r="E68">
            <v>1031</v>
          </cell>
        </row>
        <row r="69">
          <cell r="A69" t="str">
            <v>9803U133</v>
          </cell>
          <cell r="B69">
            <v>115</v>
          </cell>
          <cell r="D69" t="str">
            <v>9801U314</v>
          </cell>
          <cell r="E69">
            <v>111</v>
          </cell>
        </row>
        <row r="70">
          <cell r="A70" t="str">
            <v>9803D251</v>
          </cell>
          <cell r="B70">
            <v>106</v>
          </cell>
          <cell r="D70" t="str">
            <v>9801U325</v>
          </cell>
          <cell r="E70">
            <v>1031</v>
          </cell>
        </row>
        <row r="71">
          <cell r="A71" t="str">
            <v>9803U105</v>
          </cell>
          <cell r="B71">
            <v>115</v>
          </cell>
          <cell r="D71" t="str">
            <v>9801U137</v>
          </cell>
          <cell r="E71">
            <v>106</v>
          </cell>
        </row>
        <row r="72">
          <cell r="A72" t="str">
            <v>9803FICS</v>
          </cell>
          <cell r="B72">
            <v>115</v>
          </cell>
          <cell r="D72" t="str">
            <v>9801U133</v>
          </cell>
          <cell r="E72">
            <v>111</v>
          </cell>
        </row>
        <row r="73">
          <cell r="A73" t="str">
            <v>9803U109</v>
          </cell>
          <cell r="B73">
            <v>115</v>
          </cell>
          <cell r="D73" t="str">
            <v>9801U138</v>
          </cell>
          <cell r="E73">
            <v>111</v>
          </cell>
        </row>
        <row r="74">
          <cell r="A74" t="str">
            <v>9803F116</v>
          </cell>
          <cell r="B74">
            <v>112</v>
          </cell>
          <cell r="D74" t="str">
            <v>9801U326</v>
          </cell>
          <cell r="E74">
            <v>115</v>
          </cell>
        </row>
        <row r="75">
          <cell r="A75" t="str">
            <v>9803F116</v>
          </cell>
          <cell r="B75">
            <v>106</v>
          </cell>
          <cell r="D75" t="str">
            <v>9801U143</v>
          </cell>
          <cell r="E75">
            <v>1053</v>
          </cell>
        </row>
        <row r="76">
          <cell r="A76" t="str">
            <v>9803U130</v>
          </cell>
          <cell r="B76">
            <v>106</v>
          </cell>
          <cell r="D76" t="str">
            <v>9801U320</v>
          </cell>
          <cell r="E76">
            <v>115</v>
          </cell>
        </row>
        <row r="77">
          <cell r="A77" t="str">
            <v>9803U130</v>
          </cell>
          <cell r="B77">
            <v>112</v>
          </cell>
          <cell r="D77" t="str">
            <v>9801E309</v>
          </cell>
          <cell r="E77">
            <v>115</v>
          </cell>
        </row>
        <row r="78">
          <cell r="A78" t="str">
            <v>9803F116</v>
          </cell>
          <cell r="B78">
            <v>114</v>
          </cell>
          <cell r="D78" t="str">
            <v>9801U313</v>
          </cell>
          <cell r="E78">
            <v>1031</v>
          </cell>
        </row>
        <row r="79">
          <cell r="A79" t="str">
            <v>9803E511</v>
          </cell>
          <cell r="B79">
            <v>110</v>
          </cell>
          <cell r="D79" t="str">
            <v>9801U325</v>
          </cell>
          <cell r="E79">
            <v>115</v>
          </cell>
        </row>
        <row r="80">
          <cell r="A80" t="str">
            <v>9803U130</v>
          </cell>
          <cell r="B80">
            <v>115</v>
          </cell>
          <cell r="D80" t="str">
            <v>9801U313</v>
          </cell>
          <cell r="E80">
            <v>115</v>
          </cell>
        </row>
        <row r="81">
          <cell r="A81" t="str">
            <v>9803U128</v>
          </cell>
          <cell r="B81">
            <v>105</v>
          </cell>
          <cell r="D81" t="str">
            <v>9801U136</v>
          </cell>
          <cell r="E81">
            <v>115</v>
          </cell>
        </row>
        <row r="82">
          <cell r="A82" t="str">
            <v>9803D250</v>
          </cell>
          <cell r="B82">
            <v>110</v>
          </cell>
          <cell r="D82" t="str">
            <v>9801E310</v>
          </cell>
          <cell r="E82">
            <v>115</v>
          </cell>
        </row>
        <row r="83">
          <cell r="A83" t="str">
            <v>9803D251</v>
          </cell>
          <cell r="B83">
            <v>108</v>
          </cell>
          <cell r="D83" t="str">
            <v>9801U324</v>
          </cell>
          <cell r="E83">
            <v>115</v>
          </cell>
        </row>
        <row r="84">
          <cell r="A84" t="str">
            <v>9803U104</v>
          </cell>
          <cell r="B84">
            <v>110</v>
          </cell>
          <cell r="D84" t="str">
            <v>9801U330</v>
          </cell>
          <cell r="E84">
            <v>115</v>
          </cell>
        </row>
        <row r="85">
          <cell r="A85" t="str">
            <v>9803U129M</v>
          </cell>
          <cell r="B85">
            <v>108</v>
          </cell>
          <cell r="D85" t="str">
            <v>9801U317</v>
          </cell>
          <cell r="E85">
            <v>115</v>
          </cell>
        </row>
        <row r="86">
          <cell r="A86" t="str">
            <v>9803U129O</v>
          </cell>
          <cell r="B86">
            <v>108</v>
          </cell>
          <cell r="D86" t="str">
            <v>9801F150</v>
          </cell>
          <cell r="E86">
            <v>108</v>
          </cell>
        </row>
        <row r="87">
          <cell r="A87" t="str">
            <v>9803U129F</v>
          </cell>
          <cell r="B87">
            <v>108</v>
          </cell>
          <cell r="D87" t="str">
            <v>9801U316</v>
          </cell>
          <cell r="E87">
            <v>115</v>
          </cell>
        </row>
        <row r="88">
          <cell r="A88" t="str">
            <v>9803U129E</v>
          </cell>
          <cell r="B88">
            <v>108</v>
          </cell>
          <cell r="D88" t="str">
            <v>9801U328</v>
          </cell>
          <cell r="E88">
            <v>115</v>
          </cell>
        </row>
        <row r="89">
          <cell r="A89" t="str">
            <v>9803U129H</v>
          </cell>
          <cell r="B89">
            <v>108</v>
          </cell>
          <cell r="D89" t="str">
            <v>9801F150</v>
          </cell>
          <cell r="E89">
            <v>115</v>
          </cell>
        </row>
        <row r="90">
          <cell r="A90" t="str">
            <v>9803U129I</v>
          </cell>
          <cell r="B90">
            <v>108</v>
          </cell>
          <cell r="D90" t="str">
            <v>9801U322</v>
          </cell>
          <cell r="E90">
            <v>115</v>
          </cell>
        </row>
        <row r="91">
          <cell r="A91" t="str">
            <v>9803U129A</v>
          </cell>
          <cell r="B91">
            <v>108</v>
          </cell>
          <cell r="D91" t="str">
            <v>9801E305</v>
          </cell>
          <cell r="E91">
            <v>111</v>
          </cell>
        </row>
        <row r="92">
          <cell r="A92" t="str">
            <v>9803U129P</v>
          </cell>
          <cell r="B92">
            <v>108</v>
          </cell>
          <cell r="D92" t="str">
            <v>9801U317</v>
          </cell>
          <cell r="E92">
            <v>1031</v>
          </cell>
        </row>
        <row r="93">
          <cell r="A93" t="str">
            <v>9803U129C</v>
          </cell>
          <cell r="B93">
            <v>108</v>
          </cell>
          <cell r="D93" t="str">
            <v>9801U314</v>
          </cell>
          <cell r="E93">
            <v>115</v>
          </cell>
        </row>
        <row r="94">
          <cell r="A94" t="str">
            <v>9803U129K</v>
          </cell>
          <cell r="B94">
            <v>108</v>
          </cell>
          <cell r="D94" t="str">
            <v>9801U319</v>
          </cell>
          <cell r="E94">
            <v>115</v>
          </cell>
        </row>
        <row r="95">
          <cell r="A95" t="str">
            <v>9803U129D</v>
          </cell>
          <cell r="B95">
            <v>108</v>
          </cell>
          <cell r="D95" t="str">
            <v>9801U134</v>
          </cell>
          <cell r="E95">
            <v>115</v>
          </cell>
        </row>
        <row r="96">
          <cell r="A96" t="str">
            <v>9803U129E</v>
          </cell>
          <cell r="B96">
            <v>111</v>
          </cell>
          <cell r="D96" t="str">
            <v>9801U138</v>
          </cell>
          <cell r="E96">
            <v>115</v>
          </cell>
        </row>
        <row r="97">
          <cell r="A97" t="str">
            <v>9803E506</v>
          </cell>
          <cell r="B97">
            <v>110</v>
          </cell>
          <cell r="D97" t="str">
            <v>9801E306</v>
          </cell>
          <cell r="E97">
            <v>115</v>
          </cell>
        </row>
        <row r="98">
          <cell r="A98" t="str">
            <v>9803E510</v>
          </cell>
          <cell r="B98">
            <v>110</v>
          </cell>
          <cell r="D98">
            <v>9.8010000000000008E+305</v>
          </cell>
          <cell r="E98">
            <v>115</v>
          </cell>
        </row>
        <row r="99">
          <cell r="A99" t="str">
            <v>9803F131</v>
          </cell>
          <cell r="B99">
            <v>106</v>
          </cell>
          <cell r="D99">
            <v>9.8010000000000002E+306</v>
          </cell>
          <cell r="E99">
            <v>115</v>
          </cell>
        </row>
        <row r="100">
          <cell r="A100" t="str">
            <v>9803E316</v>
          </cell>
          <cell r="B100">
            <v>112</v>
          </cell>
          <cell r="D100" t="str">
            <v>9801E305</v>
          </cell>
          <cell r="E100">
            <v>115</v>
          </cell>
        </row>
        <row r="101">
          <cell r="A101" t="str">
            <v>9803U129J</v>
          </cell>
          <cell r="B101">
            <v>108</v>
          </cell>
          <cell r="D101" t="str">
            <v>9801E308</v>
          </cell>
          <cell r="E101">
            <v>115</v>
          </cell>
        </row>
        <row r="102">
          <cell r="A102" t="str">
            <v>9803U129G</v>
          </cell>
          <cell r="B102">
            <v>108</v>
          </cell>
          <cell r="D102" t="str">
            <v>9801U137</v>
          </cell>
          <cell r="E102">
            <v>115</v>
          </cell>
        </row>
        <row r="103">
          <cell r="A103" t="str">
            <v>9803U129B</v>
          </cell>
          <cell r="B103">
            <v>108</v>
          </cell>
          <cell r="D103" t="str">
            <v>9801E305</v>
          </cell>
          <cell r="E103">
            <v>107</v>
          </cell>
        </row>
        <row r="104">
          <cell r="A104" t="str">
            <v>9803U129L</v>
          </cell>
          <cell r="B104">
            <v>108</v>
          </cell>
          <cell r="D104" t="str">
            <v>9801U314</v>
          </cell>
          <cell r="E104">
            <v>106</v>
          </cell>
        </row>
        <row r="105">
          <cell r="A105" t="str">
            <v>9803U129N</v>
          </cell>
          <cell r="B105">
            <v>108</v>
          </cell>
          <cell r="D105" t="str">
            <v>9801E306</v>
          </cell>
          <cell r="E105">
            <v>1031</v>
          </cell>
        </row>
        <row r="106">
          <cell r="A106" t="str">
            <v>9803U129M</v>
          </cell>
          <cell r="B106">
            <v>112</v>
          </cell>
          <cell r="D106">
            <v>9.8010000000000009E+307</v>
          </cell>
          <cell r="E106">
            <v>1031</v>
          </cell>
        </row>
        <row r="107">
          <cell r="A107" t="str">
            <v>9803U129L</v>
          </cell>
          <cell r="B107">
            <v>112</v>
          </cell>
          <cell r="D107" t="str">
            <v>9801U312</v>
          </cell>
          <cell r="E107">
            <v>1031</v>
          </cell>
        </row>
        <row r="108">
          <cell r="A108" t="str">
            <v>9803U113</v>
          </cell>
          <cell r="B108">
            <v>112</v>
          </cell>
          <cell r="D108" t="str">
            <v>9801E310</v>
          </cell>
          <cell r="E108">
            <v>1031</v>
          </cell>
        </row>
        <row r="109">
          <cell r="A109" t="str">
            <v>9803E506</v>
          </cell>
          <cell r="B109">
            <v>102</v>
          </cell>
          <cell r="D109" t="str">
            <v>9801E309</v>
          </cell>
          <cell r="E109">
            <v>1031</v>
          </cell>
        </row>
        <row r="110">
          <cell r="A110" t="str">
            <v>9803F116</v>
          </cell>
          <cell r="B110">
            <v>115</v>
          </cell>
          <cell r="D110" t="str">
            <v>9801U133</v>
          </cell>
          <cell r="E110">
            <v>115</v>
          </cell>
        </row>
        <row r="111">
          <cell r="A111" t="str">
            <v>9803U109</v>
          </cell>
          <cell r="B111">
            <v>112</v>
          </cell>
          <cell r="D111">
            <v>9.8009999999999996E+304</v>
          </cell>
          <cell r="E111">
            <v>1031</v>
          </cell>
        </row>
        <row r="112">
          <cell r="A112" t="str">
            <v>9803U128</v>
          </cell>
          <cell r="B112">
            <v>1022</v>
          </cell>
          <cell r="D112" t="str">
            <v>9801U138</v>
          </cell>
          <cell r="E112">
            <v>106</v>
          </cell>
        </row>
        <row r="113">
          <cell r="A113" t="str">
            <v>9803U129E</v>
          </cell>
          <cell r="B113">
            <v>112</v>
          </cell>
          <cell r="D113" t="str">
            <v>9801U144</v>
          </cell>
          <cell r="E113">
            <v>115</v>
          </cell>
        </row>
        <row r="114">
          <cell r="A114" t="str">
            <v>9803U129C</v>
          </cell>
          <cell r="B114">
            <v>115</v>
          </cell>
          <cell r="D114" t="str">
            <v>9801U318</v>
          </cell>
          <cell r="E114">
            <v>107</v>
          </cell>
        </row>
        <row r="115">
          <cell r="A115" t="str">
            <v>9803U105</v>
          </cell>
          <cell r="B115">
            <v>112</v>
          </cell>
          <cell r="D115" t="str">
            <v>9801E307</v>
          </cell>
          <cell r="E115">
            <v>108</v>
          </cell>
        </row>
        <row r="116">
          <cell r="A116" t="str">
            <v>9803U505</v>
          </cell>
          <cell r="B116">
            <v>115</v>
          </cell>
          <cell r="D116" t="str">
            <v>9801U139</v>
          </cell>
          <cell r="E116">
            <v>107</v>
          </cell>
        </row>
        <row r="117">
          <cell r="A117" t="str">
            <v>9803E510</v>
          </cell>
          <cell r="B117">
            <v>108</v>
          </cell>
          <cell r="D117" t="str">
            <v>9801U329</v>
          </cell>
          <cell r="E117">
            <v>115</v>
          </cell>
        </row>
        <row r="118">
          <cell r="A118" t="str">
            <v>9803D250</v>
          </cell>
          <cell r="B118">
            <v>106</v>
          </cell>
          <cell r="D118" t="str">
            <v>9801U312</v>
          </cell>
          <cell r="E118">
            <v>107</v>
          </cell>
        </row>
        <row r="119">
          <cell r="A119" t="str">
            <v>9803U505</v>
          </cell>
          <cell r="B119">
            <v>110</v>
          </cell>
          <cell r="D119" t="str">
            <v>9801U147</v>
          </cell>
          <cell r="E119">
            <v>111</v>
          </cell>
        </row>
        <row r="120">
          <cell r="A120" t="str">
            <v>9803U104</v>
          </cell>
          <cell r="B120">
            <v>115</v>
          </cell>
          <cell r="D120">
            <v>9.8010000000000009E+307</v>
          </cell>
          <cell r="E120">
            <v>111</v>
          </cell>
        </row>
        <row r="121">
          <cell r="A121" t="str">
            <v>9803U129G</v>
          </cell>
          <cell r="B121">
            <v>115</v>
          </cell>
          <cell r="D121" t="str">
            <v>9801E311</v>
          </cell>
          <cell r="E121">
            <v>111</v>
          </cell>
        </row>
        <row r="122">
          <cell r="A122" t="str">
            <v>9803FICS</v>
          </cell>
          <cell r="B122">
            <v>110</v>
          </cell>
          <cell r="D122" t="str">
            <v>9801U315</v>
          </cell>
          <cell r="E122">
            <v>1031</v>
          </cell>
        </row>
        <row r="123">
          <cell r="A123" t="str">
            <v>9803U505</v>
          </cell>
          <cell r="B123">
            <v>112</v>
          </cell>
          <cell r="D123" t="str">
            <v>9801E311</v>
          </cell>
          <cell r="E123">
            <v>1031</v>
          </cell>
        </row>
        <row r="124">
          <cell r="A124" t="str">
            <v>9803U129A</v>
          </cell>
          <cell r="B124">
            <v>112</v>
          </cell>
          <cell r="D124">
            <v>9.8010000000000008E+305</v>
          </cell>
          <cell r="E124">
            <v>1031</v>
          </cell>
        </row>
        <row r="125">
          <cell r="A125" t="str">
            <v>9803E510</v>
          </cell>
          <cell r="B125">
            <v>1051</v>
          </cell>
          <cell r="D125" t="str">
            <v>9801U143</v>
          </cell>
          <cell r="E125">
            <v>108</v>
          </cell>
        </row>
        <row r="126">
          <cell r="A126" t="str">
            <v>9803U505</v>
          </cell>
          <cell r="B126">
            <v>1051</v>
          </cell>
          <cell r="D126" t="str">
            <v>9801F150</v>
          </cell>
          <cell r="E126">
            <v>107</v>
          </cell>
        </row>
        <row r="127">
          <cell r="A127" t="str">
            <v>9803U505</v>
          </cell>
          <cell r="B127">
            <v>108</v>
          </cell>
          <cell r="D127" t="str">
            <v>9801U136</v>
          </cell>
          <cell r="E127">
            <v>111</v>
          </cell>
        </row>
        <row r="128">
          <cell r="A128" t="str">
            <v>9803U129B</v>
          </cell>
          <cell r="B128">
            <v>112</v>
          </cell>
          <cell r="D128" t="str">
            <v>9801U313</v>
          </cell>
          <cell r="E128">
            <v>113</v>
          </cell>
        </row>
        <row r="129">
          <cell r="A129" t="str">
            <v>9803U129K</v>
          </cell>
          <cell r="B129">
            <v>112</v>
          </cell>
          <cell r="D129" t="str">
            <v>9801U313</v>
          </cell>
          <cell r="E129">
            <v>1011</v>
          </cell>
        </row>
        <row r="130">
          <cell r="A130" t="str">
            <v>9803ICS2</v>
          </cell>
          <cell r="B130">
            <v>108</v>
          </cell>
          <cell r="D130" t="str">
            <v>9801U146</v>
          </cell>
          <cell r="E130">
            <v>115</v>
          </cell>
        </row>
        <row r="131">
          <cell r="A131" t="str">
            <v>9803E316</v>
          </cell>
          <cell r="B131">
            <v>108</v>
          </cell>
          <cell r="D131" t="str">
            <v>9801U316</v>
          </cell>
          <cell r="E131">
            <v>1053</v>
          </cell>
        </row>
        <row r="132">
          <cell r="A132" t="str">
            <v>9803U129Q</v>
          </cell>
          <cell r="B132">
            <v>108</v>
          </cell>
          <cell r="D132" t="str">
            <v>9801U138</v>
          </cell>
          <cell r="E132">
            <v>114</v>
          </cell>
        </row>
        <row r="133">
          <cell r="A133" t="str">
            <v>9803U129H</v>
          </cell>
          <cell r="B133">
            <v>107</v>
          </cell>
          <cell r="D133" t="str">
            <v>9801U322</v>
          </cell>
          <cell r="E133">
            <v>1053</v>
          </cell>
        </row>
        <row r="134">
          <cell r="A134" t="str">
            <v>9803F131</v>
          </cell>
          <cell r="B134">
            <v>108</v>
          </cell>
          <cell r="D134" t="str">
            <v>9801U134</v>
          </cell>
          <cell r="E134">
            <v>111</v>
          </cell>
        </row>
        <row r="135">
          <cell r="A135" t="str">
            <v>9803D250</v>
          </cell>
          <cell r="B135">
            <v>1031</v>
          </cell>
          <cell r="D135" t="str">
            <v>9801U329</v>
          </cell>
          <cell r="E135">
            <v>114</v>
          </cell>
        </row>
        <row r="136">
          <cell r="A136" t="str">
            <v>9803U128</v>
          </cell>
          <cell r="B136">
            <v>115</v>
          </cell>
          <cell r="D136" t="str">
            <v>9801U142</v>
          </cell>
          <cell r="E136">
            <v>111</v>
          </cell>
        </row>
        <row r="137">
          <cell r="A137" t="str">
            <v>9803F520</v>
          </cell>
          <cell r="B137">
            <v>112</v>
          </cell>
          <cell r="D137" t="str">
            <v>9801U138</v>
          </cell>
          <cell r="E137">
            <v>1051</v>
          </cell>
        </row>
        <row r="138">
          <cell r="A138" t="str">
            <v>9803U133</v>
          </cell>
          <cell r="B138">
            <v>1022</v>
          </cell>
          <cell r="D138" t="str">
            <v>9801E311</v>
          </cell>
          <cell r="E138">
            <v>112</v>
          </cell>
        </row>
        <row r="139">
          <cell r="A139" t="str">
            <v>9803E514</v>
          </cell>
          <cell r="B139">
            <v>115</v>
          </cell>
          <cell r="D139" t="str">
            <v>9801U146</v>
          </cell>
          <cell r="E139">
            <v>111</v>
          </cell>
        </row>
        <row r="140">
          <cell r="D140" t="str">
            <v>9801U138</v>
          </cell>
          <cell r="E140">
            <v>110</v>
          </cell>
        </row>
        <row r="141">
          <cell r="D141" t="str">
            <v>9801U324</v>
          </cell>
          <cell r="E141">
            <v>110</v>
          </cell>
        </row>
        <row r="142">
          <cell r="D142" t="str">
            <v>9801U141</v>
          </cell>
          <cell r="E142">
            <v>107</v>
          </cell>
        </row>
        <row r="143">
          <cell r="D143">
            <v>9.8010000000000002E+306</v>
          </cell>
          <cell r="E143">
            <v>1031</v>
          </cell>
        </row>
        <row r="144">
          <cell r="D144" t="str">
            <v>9801U329</v>
          </cell>
          <cell r="E144">
            <v>106</v>
          </cell>
        </row>
        <row r="145">
          <cell r="D145" t="str">
            <v>9801E308</v>
          </cell>
          <cell r="E145">
            <v>1031</v>
          </cell>
        </row>
        <row r="146">
          <cell r="D146" t="str">
            <v>9801U147</v>
          </cell>
          <cell r="E146">
            <v>106</v>
          </cell>
        </row>
        <row r="147">
          <cell r="D147" t="str">
            <v>9801U323</v>
          </cell>
          <cell r="E147">
            <v>1053</v>
          </cell>
        </row>
        <row r="148">
          <cell r="D148" t="str">
            <v>9801U328</v>
          </cell>
          <cell r="E148">
            <v>1053</v>
          </cell>
        </row>
        <row r="149">
          <cell r="D149" t="str">
            <v>9801U134</v>
          </cell>
          <cell r="E149">
            <v>1032</v>
          </cell>
        </row>
      </sheetData>
      <sheetData sheetId="15" refreshError="1">
        <row r="1">
          <cell r="A1" t="str">
            <v>9803U105</v>
          </cell>
          <cell r="B1" t="str">
            <v>DS10 - Sciences Agronomiques et Ecologiques</v>
          </cell>
        </row>
        <row r="2">
          <cell r="A2" t="str">
            <v>9803F131</v>
          </cell>
          <cell r="B2" t="str">
            <v>DS10 - Sciences Agronomiques et Ecologiques</v>
          </cell>
        </row>
        <row r="3">
          <cell r="A3" t="str">
            <v>9803U129</v>
          </cell>
          <cell r="B3" t="str">
            <v>DS2 - Physique</v>
          </cell>
        </row>
        <row r="4">
          <cell r="A4" t="str">
            <v>9803U113</v>
          </cell>
          <cell r="B4" t="str">
            <v>DS3 - Sciences de la Terre et de l'Univers</v>
          </cell>
        </row>
        <row r="5">
          <cell r="A5" t="str">
            <v>9803U113</v>
          </cell>
          <cell r="B5" t="str">
            <v>DS3 - Sciences de la Terre et de l'Univers</v>
          </cell>
        </row>
        <row r="6">
          <cell r="A6" t="str">
            <v>9803U113</v>
          </cell>
          <cell r="B6" t="str">
            <v>DS3 - Sciences de la Terre et de l'Univers</v>
          </cell>
        </row>
        <row r="7">
          <cell r="A7" t="str">
            <v>9803F116</v>
          </cell>
          <cell r="B7" t="str">
            <v>DS4 - Chimie</v>
          </cell>
        </row>
        <row r="8">
          <cell r="A8" t="str">
            <v>9803U133</v>
          </cell>
          <cell r="B8" t="str">
            <v>DS4 - Chimie</v>
          </cell>
        </row>
        <row r="9">
          <cell r="A9" t="str">
            <v>9803U128</v>
          </cell>
          <cell r="B9" t="str">
            <v>DS4 - Chimie</v>
          </cell>
        </row>
        <row r="10">
          <cell r="A10" t="str">
            <v>9803E134</v>
          </cell>
          <cell r="B10" t="str">
            <v>DS5 - Biologie, Médecine, Santé</v>
          </cell>
        </row>
        <row r="11">
          <cell r="A11" t="str">
            <v>9803E316</v>
          </cell>
          <cell r="B11" t="str">
            <v>DS6 - Sciences Humaines et Humanités</v>
          </cell>
        </row>
        <row r="12">
          <cell r="A12" t="str">
            <v>9803E503</v>
          </cell>
          <cell r="B12" t="str">
            <v>DS7 - Sciences de la Société</v>
          </cell>
        </row>
        <row r="13">
          <cell r="A13" t="str">
            <v>9803E511</v>
          </cell>
          <cell r="B13" t="str">
            <v>DS7 - Sciences de la Société</v>
          </cell>
        </row>
        <row r="14">
          <cell r="A14" t="str">
            <v>9803E505</v>
          </cell>
          <cell r="B14" t="str">
            <v>DS7 - Sciences de la Société</v>
          </cell>
        </row>
        <row r="15">
          <cell r="A15" t="str">
            <v>9803E502</v>
          </cell>
          <cell r="B15" t="str">
            <v>DS7 - Sciences de la Société</v>
          </cell>
        </row>
        <row r="16">
          <cell r="A16" t="str">
            <v>9803E514</v>
          </cell>
          <cell r="B16" t="str">
            <v>DS7 - Sciences de la Société</v>
          </cell>
        </row>
        <row r="17">
          <cell r="A17" t="str">
            <v>9803E509</v>
          </cell>
          <cell r="B17" t="str">
            <v>DS7 - Sciences de la Société</v>
          </cell>
        </row>
        <row r="18">
          <cell r="A18" t="str">
            <v>9803E507</v>
          </cell>
          <cell r="B18" t="str">
            <v>DS7 - Sciences de la Société</v>
          </cell>
        </row>
        <row r="19">
          <cell r="A19" t="str">
            <v>9803E515</v>
          </cell>
          <cell r="B19" t="str">
            <v>DS7 - Sciences de la Société</v>
          </cell>
        </row>
        <row r="20">
          <cell r="A20" t="str">
            <v>9803E460</v>
          </cell>
          <cell r="B20" t="str">
            <v>DS7 - Sciences de la Société</v>
          </cell>
        </row>
        <row r="21">
          <cell r="A21" t="str">
            <v>9803E506</v>
          </cell>
          <cell r="B21" t="str">
            <v>DS7 - Sciences de la Société</v>
          </cell>
        </row>
        <row r="22">
          <cell r="A22" t="str">
            <v>9803E510</v>
          </cell>
          <cell r="B22" t="str">
            <v>DS7 - Sciences de la Société</v>
          </cell>
        </row>
        <row r="23">
          <cell r="A23" t="str">
            <v>9803U130</v>
          </cell>
          <cell r="B23" t="str">
            <v>DS8 - Sciences pour l'Ingénieur</v>
          </cell>
        </row>
        <row r="24">
          <cell r="A24" t="str">
            <v>9803U109</v>
          </cell>
          <cell r="B24" t="str">
            <v>DS9 - Sciences et Technologies de l'Information et de la Communication</v>
          </cell>
        </row>
        <row r="25">
          <cell r="A25" t="str">
            <v>9803U104</v>
          </cell>
          <cell r="B25" t="str">
            <v>DS9 - Sciences et Technologies de l'Information et de la Communication</v>
          </cell>
        </row>
      </sheetData>
      <sheetData sheetId="16" refreshError="1">
        <row r="1">
          <cell r="A1" t="str">
            <v>N° CF SIFAC</v>
          </cell>
          <cell r="B1" t="str">
            <v>UFR</v>
          </cell>
        </row>
        <row r="2">
          <cell r="A2" t="str">
            <v>9801U322</v>
          </cell>
          <cell r="B2" t="str">
            <v>MMSH</v>
          </cell>
        </row>
        <row r="3">
          <cell r="A3" t="str">
            <v>9801U319</v>
          </cell>
          <cell r="B3" t="str">
            <v>MMSH</v>
          </cell>
        </row>
        <row r="4">
          <cell r="A4" t="str">
            <v>9801U320</v>
          </cell>
          <cell r="B4" t="str">
            <v>MMSH</v>
          </cell>
        </row>
        <row r="5">
          <cell r="A5" t="str">
            <v>9801E310</v>
          </cell>
          <cell r="B5" t="str">
            <v>ALLSH</v>
          </cell>
        </row>
        <row r="6">
          <cell r="A6" t="str">
            <v>9801U330</v>
          </cell>
          <cell r="B6" t="str">
            <v>ALLSH</v>
          </cell>
        </row>
        <row r="7">
          <cell r="A7" t="str">
            <v>9801U321</v>
          </cell>
          <cell r="B7" t="str">
            <v>MMSH</v>
          </cell>
        </row>
        <row r="8">
          <cell r="A8" t="str">
            <v>9801U316</v>
          </cell>
          <cell r="B8" t="str">
            <v>MMSH</v>
          </cell>
        </row>
        <row r="9">
          <cell r="A9" t="str">
            <v>9801U318</v>
          </cell>
          <cell r="B9" t="str">
            <v>MMSH</v>
          </cell>
        </row>
        <row r="10">
          <cell r="A10" t="str">
            <v>9801U324</v>
          </cell>
          <cell r="B10" t="str">
            <v>MMSH</v>
          </cell>
        </row>
        <row r="11">
          <cell r="A11" t="str">
            <v>9801U317</v>
          </cell>
          <cell r="B11" t="str">
            <v>MMSH</v>
          </cell>
        </row>
        <row r="12">
          <cell r="A12" t="str">
            <v>9801U147</v>
          </cell>
          <cell r="B12" t="str">
            <v>Sciences</v>
          </cell>
        </row>
        <row r="13">
          <cell r="A13" t="str">
            <v>9801E303</v>
          </cell>
          <cell r="B13" t="str">
            <v>ALLSH</v>
          </cell>
        </row>
        <row r="14">
          <cell r="A14" t="str">
            <v>9801U323</v>
          </cell>
          <cell r="B14" t="str">
            <v>MMSH</v>
          </cell>
        </row>
        <row r="15">
          <cell r="A15" t="str">
            <v>9801U313</v>
          </cell>
          <cell r="B15" t="str">
            <v>ALLSH</v>
          </cell>
        </row>
        <row r="16">
          <cell r="A16" t="str">
            <v>9801U143</v>
          </cell>
          <cell r="B16" t="str">
            <v>Sciences</v>
          </cell>
        </row>
        <row r="17">
          <cell r="A17" t="str">
            <v>9801U329</v>
          </cell>
          <cell r="B17" t="str">
            <v>ALLSH</v>
          </cell>
        </row>
        <row r="18">
          <cell r="A18" t="str">
            <v>9801U149</v>
          </cell>
          <cell r="B18" t="str">
            <v>Sciences</v>
          </cell>
        </row>
        <row r="19">
          <cell r="A19" t="str">
            <v>9801U140</v>
          </cell>
          <cell r="B19" t="str">
            <v>Sciences</v>
          </cell>
        </row>
        <row r="20">
          <cell r="A20" t="str">
            <v>9801U314</v>
          </cell>
          <cell r="B20" t="str">
            <v>ALLSH</v>
          </cell>
        </row>
        <row r="21">
          <cell r="B21" t="str">
            <v>Sciences</v>
          </cell>
        </row>
        <row r="22">
          <cell r="A22" t="str">
            <v>9801U315</v>
          </cell>
          <cell r="B22" t="str">
            <v>ALLSH</v>
          </cell>
        </row>
        <row r="23">
          <cell r="A23" t="str">
            <v>9801U142</v>
          </cell>
          <cell r="B23" t="str">
            <v>Sciences</v>
          </cell>
        </row>
        <row r="24">
          <cell r="A24">
            <v>0</v>
          </cell>
          <cell r="B24" t="str">
            <v>LSH</v>
          </cell>
        </row>
        <row r="25">
          <cell r="A25" t="str">
            <v>9801U141</v>
          </cell>
          <cell r="B25" t="str">
            <v>Sciences</v>
          </cell>
        </row>
        <row r="26">
          <cell r="A26" t="str">
            <v>9801E308</v>
          </cell>
          <cell r="B26" t="str">
            <v>ALLSH</v>
          </cell>
        </row>
        <row r="27">
          <cell r="A27" t="str">
            <v>9801E307</v>
          </cell>
          <cell r="B27" t="str">
            <v>ALLSH</v>
          </cell>
        </row>
        <row r="28">
          <cell r="A28" t="str">
            <v>9801U146</v>
          </cell>
          <cell r="B28" t="str">
            <v>Sciences</v>
          </cell>
        </row>
        <row r="29">
          <cell r="A29">
            <v>9.8009999999999996E+304</v>
          </cell>
          <cell r="B29" t="str">
            <v>ALLSH</v>
          </cell>
        </row>
        <row r="30">
          <cell r="A30">
            <v>9.8010000000000008E+305</v>
          </cell>
          <cell r="B30" t="str">
            <v>ALLSH</v>
          </cell>
        </row>
        <row r="31">
          <cell r="A31" t="str">
            <v>9801U139</v>
          </cell>
          <cell r="B31" t="str">
            <v>Sciences</v>
          </cell>
        </row>
        <row r="32">
          <cell r="A32" t="str">
            <v>9801U148</v>
          </cell>
          <cell r="B32" t="str">
            <v>Sciences</v>
          </cell>
        </row>
        <row r="33">
          <cell r="A33">
            <v>9.8010000000000009E+307</v>
          </cell>
          <cell r="B33" t="str">
            <v>ALLSH</v>
          </cell>
        </row>
        <row r="34">
          <cell r="A34" t="str">
            <v>9801U328</v>
          </cell>
          <cell r="B34" t="str">
            <v>MMSH</v>
          </cell>
        </row>
        <row r="35">
          <cell r="A35" t="str">
            <v>9801U133</v>
          </cell>
          <cell r="B35" t="str">
            <v>Sciences</v>
          </cell>
        </row>
        <row r="36">
          <cell r="A36" t="str">
            <v>9801E305</v>
          </cell>
          <cell r="B36" t="str">
            <v>ALLSH</v>
          </cell>
        </row>
        <row r="37">
          <cell r="A37" t="str">
            <v>9801U312</v>
          </cell>
          <cell r="B37" t="str">
            <v>ALLSH</v>
          </cell>
        </row>
        <row r="38">
          <cell r="A38" t="str">
            <v>9801U136</v>
          </cell>
          <cell r="B38" t="str">
            <v>Sciences</v>
          </cell>
        </row>
        <row r="39">
          <cell r="A39" t="str">
            <v>9801US327</v>
          </cell>
          <cell r="B39" t="str">
            <v>MMSH</v>
          </cell>
        </row>
        <row r="40">
          <cell r="A40" t="str">
            <v>9801E311</v>
          </cell>
          <cell r="B40" t="str">
            <v>Sciences</v>
          </cell>
        </row>
        <row r="41">
          <cell r="A41" t="str">
            <v>9801U135</v>
          </cell>
          <cell r="B41" t="str">
            <v>Sciences</v>
          </cell>
        </row>
        <row r="42">
          <cell r="A42" t="str">
            <v>9801U144</v>
          </cell>
          <cell r="B42" t="str">
            <v>Sciences</v>
          </cell>
        </row>
        <row r="43">
          <cell r="A43" t="str">
            <v>9801E306</v>
          </cell>
          <cell r="B43" t="str">
            <v>ALLSH</v>
          </cell>
        </row>
        <row r="44">
          <cell r="A44" t="str">
            <v>9801U138</v>
          </cell>
          <cell r="B44" t="str">
            <v>Sciences</v>
          </cell>
        </row>
        <row r="45">
          <cell r="A45" t="str">
            <v>9801E309</v>
          </cell>
          <cell r="B45" t="str">
            <v>ALLSH</v>
          </cell>
        </row>
        <row r="46">
          <cell r="A46" t="str">
            <v>9801U326</v>
          </cell>
          <cell r="B46" t="str">
            <v>ALLSH</v>
          </cell>
        </row>
        <row r="47">
          <cell r="A47" t="str">
            <v>9801U137</v>
          </cell>
          <cell r="B47" t="str">
            <v>Sciences</v>
          </cell>
        </row>
        <row r="48">
          <cell r="A48" t="str">
            <v>9801U134</v>
          </cell>
          <cell r="B48" t="str">
            <v>Sciences</v>
          </cell>
        </row>
        <row r="49">
          <cell r="A49" t="str">
            <v>9801U325</v>
          </cell>
          <cell r="B49" t="str">
            <v>ALLSH</v>
          </cell>
        </row>
        <row r="50">
          <cell r="A50" t="str">
            <v>9802U219</v>
          </cell>
          <cell r="B50" t="str">
            <v>Médecine</v>
          </cell>
        </row>
        <row r="51">
          <cell r="A51">
            <v>9.8019999999999998E+223</v>
          </cell>
          <cell r="B51" t="str">
            <v>Médecine</v>
          </cell>
        </row>
        <row r="52">
          <cell r="A52" t="str">
            <v>9802U168</v>
          </cell>
          <cell r="B52" t="str">
            <v>Sciences</v>
          </cell>
        </row>
        <row r="53">
          <cell r="A53" t="str">
            <v>9802U216</v>
          </cell>
          <cell r="B53" t="str">
            <v>Médecine</v>
          </cell>
        </row>
        <row r="54">
          <cell r="A54" t="str">
            <v>9802E330</v>
          </cell>
          <cell r="B54" t="str">
            <v>EJCM</v>
          </cell>
        </row>
        <row r="55">
          <cell r="A55" t="str">
            <v>9802U204</v>
          </cell>
          <cell r="B55" t="str">
            <v>Médecine</v>
          </cell>
        </row>
        <row r="56">
          <cell r="A56" t="str">
            <v>9802U167</v>
          </cell>
          <cell r="B56" t="str">
            <v>Sciences du Sport</v>
          </cell>
        </row>
        <row r="57">
          <cell r="A57" t="str">
            <v>9802U202</v>
          </cell>
          <cell r="B57" t="str">
            <v>Sciences</v>
          </cell>
        </row>
        <row r="58">
          <cell r="A58" t="str">
            <v>9802U203</v>
          </cell>
          <cell r="B58" t="str">
            <v>Médecine</v>
          </cell>
        </row>
        <row r="59">
          <cell r="A59" t="str">
            <v>9802U160</v>
          </cell>
          <cell r="B59" t="str">
            <v>Sciences</v>
          </cell>
        </row>
        <row r="60">
          <cell r="A60" t="str">
            <v>9802U208</v>
          </cell>
          <cell r="B60" t="str">
            <v>Médecine</v>
          </cell>
        </row>
        <row r="61">
          <cell r="A61" t="str">
            <v>9802U165</v>
          </cell>
          <cell r="B61" t="str">
            <v>Sciences</v>
          </cell>
        </row>
        <row r="62">
          <cell r="A62" t="str">
            <v>9802E331</v>
          </cell>
          <cell r="B62" t="str">
            <v>Sciences du Sport</v>
          </cell>
        </row>
        <row r="63">
          <cell r="A63" t="str">
            <v>9802U209</v>
          </cell>
          <cell r="B63" t="str">
            <v>Médecine</v>
          </cell>
        </row>
        <row r="64">
          <cell r="A64" t="str">
            <v>9802U222</v>
          </cell>
          <cell r="B64" t="str">
            <v>Médecine</v>
          </cell>
        </row>
        <row r="65">
          <cell r="A65" t="str">
            <v>9802U171</v>
          </cell>
          <cell r="B65" t="str">
            <v>Sciences</v>
          </cell>
        </row>
        <row r="66">
          <cell r="A66" t="str">
            <v>9802U211</v>
          </cell>
          <cell r="B66" t="str">
            <v>Médecine</v>
          </cell>
        </row>
        <row r="67">
          <cell r="A67" t="str">
            <v>9802U210</v>
          </cell>
          <cell r="B67" t="str">
            <v>Pharmacie</v>
          </cell>
        </row>
        <row r="68">
          <cell r="A68" t="str">
            <v>9802U205</v>
          </cell>
          <cell r="B68" t="str">
            <v>Médecine</v>
          </cell>
        </row>
        <row r="69">
          <cell r="A69" t="str">
            <v>9802E402</v>
          </cell>
          <cell r="B69" t="str">
            <v>FSEG</v>
          </cell>
        </row>
        <row r="70">
          <cell r="A70" t="str">
            <v>9802U404</v>
          </cell>
          <cell r="B70" t="str">
            <v>FSEG</v>
          </cell>
        </row>
        <row r="71">
          <cell r="A71" t="str">
            <v>9802U207</v>
          </cell>
          <cell r="B71" t="str">
            <v>Médecine</v>
          </cell>
        </row>
        <row r="72">
          <cell r="A72" t="str">
            <v>9802U161</v>
          </cell>
          <cell r="B72" t="str">
            <v>Sciences</v>
          </cell>
        </row>
        <row r="73">
          <cell r="A73" t="str">
            <v>9802U118</v>
          </cell>
          <cell r="B73" t="str">
            <v>Sciences</v>
          </cell>
        </row>
        <row r="74">
          <cell r="B74" t="str">
            <v>Sciences</v>
          </cell>
        </row>
        <row r="75">
          <cell r="A75" t="str">
            <v>9802U218</v>
          </cell>
          <cell r="B75" t="str">
            <v>Médecine</v>
          </cell>
        </row>
        <row r="76">
          <cell r="A76" t="str">
            <v>9802U164</v>
          </cell>
          <cell r="B76" t="str">
            <v>Sciences</v>
          </cell>
        </row>
        <row r="77">
          <cell r="A77" t="str">
            <v>9802U212</v>
          </cell>
          <cell r="B77" t="str">
            <v>Médecine</v>
          </cell>
        </row>
        <row r="78">
          <cell r="A78" t="str">
            <v>9802U206</v>
          </cell>
          <cell r="B78" t="str">
            <v>MédecinePharmacie</v>
          </cell>
        </row>
        <row r="79">
          <cell r="B79" t="str">
            <v>Sciences</v>
          </cell>
        </row>
        <row r="80">
          <cell r="A80" t="str">
            <v>9802U163</v>
          </cell>
          <cell r="B80" t="str">
            <v>Sciences</v>
          </cell>
        </row>
        <row r="81">
          <cell r="A81" t="str">
            <v>9802U213</v>
          </cell>
          <cell r="B81" t="str">
            <v>Médecine</v>
          </cell>
        </row>
        <row r="82">
          <cell r="A82" t="str">
            <v>9802U405</v>
          </cell>
          <cell r="B82" t="str">
            <v>FSEG</v>
          </cell>
        </row>
        <row r="83">
          <cell r="A83" t="str">
            <v>9802U406</v>
          </cell>
          <cell r="B83" t="str">
            <v>FSEG</v>
          </cell>
        </row>
        <row r="84">
          <cell r="A84" t="str">
            <v>9802E403</v>
          </cell>
          <cell r="B84" t="str">
            <v>FSEG</v>
          </cell>
        </row>
        <row r="85">
          <cell r="A85" t="str">
            <v>9802U173</v>
          </cell>
          <cell r="B85" t="str">
            <v>Sciences</v>
          </cell>
        </row>
        <row r="86">
          <cell r="A86" t="str">
            <v>9802U221</v>
          </cell>
          <cell r="B86" t="str">
            <v>Médecine</v>
          </cell>
        </row>
        <row r="87">
          <cell r="A87" t="str">
            <v>9802U215</v>
          </cell>
          <cell r="B87" t="str">
            <v>Pharmacie</v>
          </cell>
        </row>
        <row r="88">
          <cell r="A88" t="str">
            <v>9802U223</v>
          </cell>
          <cell r="B88" t="str">
            <v>Médecine</v>
          </cell>
        </row>
        <row r="89">
          <cell r="A89">
            <v>0</v>
          </cell>
          <cell r="B89" t="str">
            <v>Sciences</v>
          </cell>
        </row>
        <row r="90">
          <cell r="A90" t="str">
            <v>9802U166</v>
          </cell>
          <cell r="B90" t="str">
            <v>Sciences</v>
          </cell>
        </row>
        <row r="91">
          <cell r="A91" t="str">
            <v>9802U214</v>
          </cell>
          <cell r="B91" t="str">
            <v>Médecine</v>
          </cell>
        </row>
        <row r="92">
          <cell r="A92" t="str">
            <v>9802U174</v>
          </cell>
          <cell r="B92" t="str">
            <v>Sciences</v>
          </cell>
        </row>
        <row r="93">
          <cell r="A93" t="str">
            <v>9802U172</v>
          </cell>
          <cell r="B93" t="str">
            <v>Pytheas</v>
          </cell>
        </row>
        <row r="94">
          <cell r="A94" t="str">
            <v>9802U201</v>
          </cell>
          <cell r="B94" t="str">
            <v>Médecine</v>
          </cell>
        </row>
        <row r="95">
          <cell r="A95" t="str">
            <v>9802U170</v>
          </cell>
          <cell r="B95" t="str">
            <v>Sciences</v>
          </cell>
        </row>
        <row r="96">
          <cell r="A96" t="str">
            <v>9802U169</v>
          </cell>
          <cell r="B96" t="str">
            <v>Sciences</v>
          </cell>
        </row>
        <row r="97">
          <cell r="A97">
            <v>9.8020000000000003E+220</v>
          </cell>
          <cell r="B97" t="str">
            <v>Médecine</v>
          </cell>
        </row>
        <row r="98">
          <cell r="A98" t="str">
            <v>9802U162</v>
          </cell>
          <cell r="B98" t="str">
            <v>Sciences</v>
          </cell>
        </row>
        <row r="99">
          <cell r="A99" t="str">
            <v>9803E502</v>
          </cell>
          <cell r="B99" t="str">
            <v>Droit</v>
          </cell>
        </row>
        <row r="100">
          <cell r="A100" t="str">
            <v>9803U130</v>
          </cell>
          <cell r="B100" t="str">
            <v>Sciences</v>
          </cell>
        </row>
        <row r="101">
          <cell r="A101" t="str">
            <v>9803U129</v>
          </cell>
          <cell r="B101" t="str">
            <v>Sciences</v>
          </cell>
        </row>
        <row r="102">
          <cell r="A102" t="str">
            <v>9803E510</v>
          </cell>
          <cell r="B102" t="str">
            <v>Droit</v>
          </cell>
        </row>
        <row r="103">
          <cell r="A103" t="str">
            <v>9803E507</v>
          </cell>
          <cell r="B103" t="str">
            <v>Droit</v>
          </cell>
        </row>
        <row r="104">
          <cell r="A104" t="str">
            <v>9803E316</v>
          </cell>
          <cell r="B104" t="str">
            <v>Droit</v>
          </cell>
        </row>
        <row r="105">
          <cell r="A105" t="str">
            <v>9803U104</v>
          </cell>
          <cell r="B105" t="str">
            <v>Sciences</v>
          </cell>
        </row>
        <row r="106">
          <cell r="A106" t="str">
            <v>9803E503</v>
          </cell>
          <cell r="B106" t="str">
            <v>Droit</v>
          </cell>
        </row>
        <row r="107">
          <cell r="A107" t="str">
            <v>9803E511</v>
          </cell>
          <cell r="B107" t="str">
            <v>Droit</v>
          </cell>
        </row>
        <row r="108">
          <cell r="A108" t="str">
            <v>9803E514</v>
          </cell>
          <cell r="B108" t="str">
            <v>Droit</v>
          </cell>
        </row>
        <row r="109">
          <cell r="A109" t="str">
            <v>9803U505</v>
          </cell>
          <cell r="B109" t="str">
            <v>Droit</v>
          </cell>
        </row>
        <row r="110">
          <cell r="A110" t="str">
            <v>9803E506</v>
          </cell>
          <cell r="B110" t="str">
            <v>Droit</v>
          </cell>
        </row>
        <row r="111">
          <cell r="A111" t="str">
            <v>9803U109</v>
          </cell>
          <cell r="B111" t="str">
            <v>Sciences</v>
          </cell>
        </row>
        <row r="112">
          <cell r="A112" t="str">
            <v>9803E515</v>
          </cell>
          <cell r="B112" t="str">
            <v>Droit</v>
          </cell>
        </row>
        <row r="113">
          <cell r="A113" t="str">
            <v>9803U128</v>
          </cell>
          <cell r="B113" t="str">
            <v>Sciences</v>
          </cell>
        </row>
        <row r="114">
          <cell r="A114" t="str">
            <v>9803E460</v>
          </cell>
          <cell r="B114" t="str">
            <v>Eco</v>
          </cell>
        </row>
        <row r="115">
          <cell r="A115" t="str">
            <v>9803U133</v>
          </cell>
          <cell r="B115" t="str">
            <v>Sciences</v>
          </cell>
        </row>
        <row r="116">
          <cell r="A116" t="str">
            <v>9803U105</v>
          </cell>
          <cell r="B116" t="str">
            <v>Sciences</v>
          </cell>
        </row>
        <row r="117">
          <cell r="A117" t="str">
            <v>9803U113</v>
          </cell>
          <cell r="B117" t="str">
            <v>Sciences</v>
          </cell>
        </row>
        <row r="118">
          <cell r="A118" t="str">
            <v>9803E509</v>
          </cell>
          <cell r="B118" t="str">
            <v>Droit</v>
          </cell>
        </row>
        <row r="119">
          <cell r="A119">
            <v>9.8029999999999996E+137</v>
          </cell>
          <cell r="B119" t="str">
            <v>Sciences</v>
          </cell>
        </row>
        <row r="120">
          <cell r="A120" t="str">
            <v>9802CERI</v>
          </cell>
          <cell r="B120" t="str">
            <v>Médecine</v>
          </cell>
        </row>
        <row r="121">
          <cell r="A121" t="str">
            <v>9802GENO</v>
          </cell>
          <cell r="B121" t="str">
            <v>Sciences</v>
          </cell>
        </row>
      </sheetData>
      <sheetData sheetId="17" refreshError="1">
        <row r="1">
          <cell r="A1" t="str">
            <v>N° CF SIFAC</v>
          </cell>
          <cell r="B1" t="str">
            <v>Directeur 2012-2017(Directeur Adjoint)</v>
          </cell>
        </row>
        <row r="2">
          <cell r="A2" t="str">
            <v>9801U322</v>
          </cell>
          <cell r="B2" t="str">
            <v>ALBERA Dionigi</v>
          </cell>
        </row>
        <row r="3">
          <cell r="A3" t="str">
            <v>9801U319</v>
          </cell>
          <cell r="B3" t="str">
            <v>ALLEAUME Ghislaine(LESSAN-PEZECHKI Homa)</v>
          </cell>
        </row>
        <row r="4">
          <cell r="A4" t="str">
            <v>9801U320</v>
          </cell>
          <cell r="B4" t="str">
            <v>AMOURIC Henri</v>
          </cell>
        </row>
        <row r="5">
          <cell r="A5" t="str">
            <v>9801E310</v>
          </cell>
          <cell r="B5" t="str">
            <v>APOSTOLIDIS Thémistoklis</v>
          </cell>
        </row>
        <row r="6">
          <cell r="A6" t="str">
            <v>9801U330</v>
          </cell>
          <cell r="B6" t="str">
            <v>BONNEMERE Pascale(DOLINSKI Michel)</v>
          </cell>
        </row>
        <row r="7">
          <cell r="A7" t="str">
            <v>9801U321</v>
          </cell>
          <cell r="B7" t="str">
            <v>BORDREUIL Jean-Samuel</v>
          </cell>
        </row>
        <row r="8">
          <cell r="A8" t="str">
            <v>9801U316</v>
          </cell>
          <cell r="B8" t="str">
            <v>BOUJU Jacky</v>
          </cell>
        </row>
        <row r="9">
          <cell r="A9" t="str">
            <v>9801U318</v>
          </cell>
          <cell r="B9" t="str">
            <v>BRACCO Jean-Pierre(BRUGAL Jean-Philippe, D'ANNA André)</v>
          </cell>
        </row>
        <row r="10">
          <cell r="A10" t="str">
            <v>9801U324</v>
          </cell>
          <cell r="B10" t="str">
            <v>CAIRE Emmanuèle</v>
          </cell>
        </row>
        <row r="11">
          <cell r="A11" t="str">
            <v>9801U317</v>
          </cell>
          <cell r="B11" t="str">
            <v>CARRE Marie-Brigitte(SOURISSEAU Jean-Christophe)</v>
          </cell>
        </row>
        <row r="12">
          <cell r="A12" t="str">
            <v>9801U147</v>
          </cell>
          <cell r="B12" t="str">
            <v>CARRIERE Frédéric</v>
          </cell>
        </row>
        <row r="13">
          <cell r="A13">
            <v>9.8010000000000002E+306</v>
          </cell>
          <cell r="B13" t="str">
            <v>COELLIER Sylvie</v>
          </cell>
        </row>
        <row r="14">
          <cell r="A14" t="str">
            <v>9801U323</v>
          </cell>
          <cell r="B14" t="str">
            <v>CRIVELLO Maryline</v>
          </cell>
        </row>
        <row r="15">
          <cell r="A15" t="str">
            <v>9801U313</v>
          </cell>
          <cell r="B15" t="str">
            <v>CROCCO Gabriella(CLEMENTZ François)</v>
          </cell>
        </row>
        <row r="16">
          <cell r="A16" t="str">
            <v>9801U143</v>
          </cell>
          <cell r="B16" t="str">
            <v>CUBY Jean-Gabriel(FERRARI Marc, ZAVAGNO Annie)</v>
          </cell>
        </row>
        <row r="17">
          <cell r="A17" t="str">
            <v>9801U329</v>
          </cell>
          <cell r="B17" t="str">
            <v>DACOS Marin</v>
          </cell>
        </row>
        <row r="18">
          <cell r="A18" t="str">
            <v>9801U149</v>
          </cell>
          <cell r="B18" t="str">
            <v>DEKEYSER Ivan (Administrateur Provisoire)</v>
          </cell>
        </row>
        <row r="19">
          <cell r="A19" t="str">
            <v>9801U140</v>
          </cell>
          <cell r="B19" t="str">
            <v>DENOYEL Renaud(ANTONI Mickaël)</v>
          </cell>
        </row>
        <row r="20">
          <cell r="A20" t="str">
            <v>9801U314</v>
          </cell>
          <cell r="B20" t="str">
            <v>DOUSSET Laurent</v>
          </cell>
        </row>
        <row r="21">
          <cell r="B21" t="str">
            <v>DOUSSET Laurent(provisoire)</v>
          </cell>
        </row>
        <row r="22">
          <cell r="A22" t="str">
            <v>9801U315</v>
          </cell>
          <cell r="B22" t="str">
            <v>DUTRAIT Noël</v>
          </cell>
        </row>
        <row r="23">
          <cell r="A23" t="str">
            <v>9801U142</v>
          </cell>
          <cell r="B23" t="str">
            <v>EHRENSTEIN Uwe(LEONETTI Marc)</v>
          </cell>
        </row>
        <row r="24">
          <cell r="B24" t="str">
            <v>GAFFET Stéphane</v>
          </cell>
        </row>
        <row r="25">
          <cell r="A25" t="str">
            <v>9801U141</v>
          </cell>
          <cell r="B25" t="str">
            <v>GIGMES Didier(CHARLES Laurence)</v>
          </cell>
        </row>
        <row r="26">
          <cell r="A26" t="str">
            <v>9801E308</v>
          </cell>
          <cell r="B26" t="str">
            <v>GIMENEZ Guy</v>
          </cell>
        </row>
        <row r="27">
          <cell r="A27" t="str">
            <v>9801E307</v>
          </cell>
          <cell r="B27" t="str">
            <v>GINESTIE Jacques</v>
          </cell>
        </row>
        <row r="28">
          <cell r="A28" t="str">
            <v>9801U146</v>
          </cell>
          <cell r="B28" t="str">
            <v>GIUDICI-ORTICONI Marie-Thérése</v>
          </cell>
        </row>
        <row r="29">
          <cell r="A29">
            <v>9.8009999999999996E+304</v>
          </cell>
          <cell r="B29" t="str">
            <v>HUGUES Gérard</v>
          </cell>
        </row>
        <row r="30">
          <cell r="A30">
            <v>9.8010000000000008E+305</v>
          </cell>
          <cell r="B30" t="str">
            <v>KELLER Thomas</v>
          </cell>
        </row>
        <row r="31">
          <cell r="A31" t="str">
            <v>9801U139</v>
          </cell>
          <cell r="B31" t="str">
            <v>LAYET Jean-Marc</v>
          </cell>
        </row>
        <row r="32">
          <cell r="A32" t="str">
            <v>9801U148</v>
          </cell>
          <cell r="B32" t="str">
            <v>LEBON Frédéric(FAVRETTO-CRISTINI Nathalie)</v>
          </cell>
        </row>
        <row r="33">
          <cell r="A33">
            <v>9.8010000000000009E+307</v>
          </cell>
          <cell r="B33" t="str">
            <v>LOJKINE Stéphane</v>
          </cell>
        </row>
        <row r="34">
          <cell r="A34" t="str">
            <v>9801U328</v>
          </cell>
          <cell r="B34" t="str">
            <v>MARIN Brigitte</v>
          </cell>
        </row>
        <row r="35">
          <cell r="A35" t="str">
            <v>9801U133</v>
          </cell>
          <cell r="B35" t="str">
            <v>MAZUREK Hubert</v>
          </cell>
        </row>
        <row r="36">
          <cell r="A36" t="str">
            <v>9801E305</v>
          </cell>
          <cell r="B36" t="str">
            <v>MILANESI Claudio(URBANI Brigitte)</v>
          </cell>
        </row>
        <row r="37">
          <cell r="A37" t="str">
            <v>9801U312</v>
          </cell>
          <cell r="B37" t="str">
            <v>NGUYEN Noël(MEUNIER Christine)</v>
          </cell>
        </row>
        <row r="38">
          <cell r="A38" t="str">
            <v>9801U136</v>
          </cell>
          <cell r="B38" t="str">
            <v>POUCET Bruno</v>
          </cell>
        </row>
        <row r="39">
          <cell r="A39" t="str">
            <v>9801US327</v>
          </cell>
          <cell r="B39" t="str">
            <v>ROBERT Renaud</v>
          </cell>
        </row>
        <row r="40">
          <cell r="A40" t="str">
            <v>9801E311</v>
          </cell>
          <cell r="B40" t="str">
            <v>SAPIEGA Jacques</v>
          </cell>
        </row>
        <row r="41">
          <cell r="A41" t="str">
            <v>9801U135</v>
          </cell>
          <cell r="B41" t="str">
            <v>SIGOILLOT Jean-Claude(RECORD Eric, LESAGE-MEERSEN Laurence)</v>
          </cell>
        </row>
        <row r="42">
          <cell r="A42" t="str">
            <v>9801U144</v>
          </cell>
          <cell r="B42" t="str">
            <v>TADRIST Lounès (HOUAS Lazhar)</v>
          </cell>
        </row>
        <row r="43">
          <cell r="A43" t="str">
            <v>9801E306</v>
          </cell>
          <cell r="B43" t="str">
            <v>TORDESILLAS Alonso</v>
          </cell>
        </row>
        <row r="44">
          <cell r="A44" t="str">
            <v>9801U138</v>
          </cell>
          <cell r="B44" t="str">
            <v>TORRESANI Bruno</v>
          </cell>
        </row>
        <row r="45">
          <cell r="A45" t="str">
            <v>9801E309</v>
          </cell>
          <cell r="B45" t="str">
            <v>VAUCLAIR Jacques</v>
          </cell>
        </row>
        <row r="46">
          <cell r="A46" t="str">
            <v>9801U326</v>
          </cell>
          <cell r="B46" t="str">
            <v>VOIRON ChristineOLIVEAU Sébastien (Adj. Aix)</v>
          </cell>
        </row>
        <row r="47">
          <cell r="A47" t="str">
            <v>9801U137</v>
          </cell>
          <cell r="B47" t="str">
            <v>WORTHAM Henri</v>
          </cell>
        </row>
        <row r="48">
          <cell r="A48" t="str">
            <v>9801U134</v>
          </cell>
          <cell r="B48" t="str">
            <v>XERRI Christian</v>
          </cell>
        </row>
        <row r="49">
          <cell r="A49" t="str">
            <v>9801U325</v>
          </cell>
          <cell r="B49" t="str">
            <v>ZIEGLER Johannes</v>
          </cell>
        </row>
        <row r="50">
          <cell r="A50" t="str">
            <v>9802U219</v>
          </cell>
          <cell r="B50" t="str">
            <v>ALESSI Marie-Christine</v>
          </cell>
        </row>
        <row r="51">
          <cell r="A51">
            <v>9.8019999999999998E+223</v>
          </cell>
          <cell r="B51" t="str">
            <v>AUQUIER Pascal</v>
          </cell>
        </row>
        <row r="52">
          <cell r="A52" t="str">
            <v>9802U168</v>
          </cell>
          <cell r="B52" t="str">
            <v>BARRAS Frédéric(ESPINOS Léon)</v>
          </cell>
        </row>
        <row r="53">
          <cell r="A53" t="str">
            <v>9802U216</v>
          </cell>
          <cell r="B53" t="str">
            <v>BERDAH Stéphane</v>
          </cell>
        </row>
        <row r="54">
          <cell r="A54" t="str">
            <v>9802E330</v>
          </cell>
          <cell r="B54" t="str">
            <v>BERNARD Françoise</v>
          </cell>
        </row>
        <row r="55">
          <cell r="A55" t="str">
            <v>9802U204</v>
          </cell>
          <cell r="B55" t="str">
            <v>BERNARD Monique(GOUNY Sylviane)</v>
          </cell>
        </row>
        <row r="56">
          <cell r="A56" t="str">
            <v>9802U167</v>
          </cell>
          <cell r="B56" t="str">
            <v>BERTON Eric</v>
          </cell>
        </row>
        <row r="57">
          <cell r="A57" t="str">
            <v>9802U202</v>
          </cell>
          <cell r="B57" t="str">
            <v>BONGRAND Pierre</v>
          </cell>
        </row>
        <row r="58">
          <cell r="A58" t="str">
            <v>9802U203</v>
          </cell>
          <cell r="B58" t="str">
            <v>BORG Jean-Paul</v>
          </cell>
        </row>
        <row r="59">
          <cell r="A59" t="str">
            <v>9802U160</v>
          </cell>
          <cell r="B59" t="str">
            <v>BOURNE Yves(CANARD Bruno)</v>
          </cell>
        </row>
        <row r="60">
          <cell r="A60" t="str">
            <v>9802U208</v>
          </cell>
          <cell r="B60" t="str">
            <v>CHAUVEL Patrick</v>
          </cell>
        </row>
        <row r="61">
          <cell r="A61" t="str">
            <v>9802U165</v>
          </cell>
          <cell r="B61" t="str">
            <v>CLAVERIE Jean-Michel(ABERGEL Chantal)</v>
          </cell>
        </row>
        <row r="62">
          <cell r="A62" t="str">
            <v>9802E331</v>
          </cell>
          <cell r="B62" t="str">
            <v>DANTIN Pierre</v>
          </cell>
        </row>
        <row r="63">
          <cell r="A63" t="str">
            <v>9802U209</v>
          </cell>
          <cell r="B63" t="str">
            <v>De LAMBALLERIE  Xavier</v>
          </cell>
        </row>
        <row r="64">
          <cell r="A64" t="str">
            <v>9802U222</v>
          </cell>
          <cell r="B64" t="str">
            <v>DEBANNE Dominique</v>
          </cell>
        </row>
        <row r="65">
          <cell r="A65" t="str">
            <v>9802U171</v>
          </cell>
          <cell r="B65" t="str">
            <v>DELAPORTE Philippe</v>
          </cell>
        </row>
        <row r="66">
          <cell r="A66" t="str">
            <v>9802U211</v>
          </cell>
          <cell r="B66" t="str">
            <v>DESSEIN Alain</v>
          </cell>
        </row>
        <row r="67">
          <cell r="A67" t="str">
            <v>9802U210</v>
          </cell>
          <cell r="B67" t="str">
            <v>DIGNAT-GEORGE Françoise</v>
          </cell>
        </row>
        <row r="68">
          <cell r="A68" t="str">
            <v>9802U205</v>
          </cell>
          <cell r="B68" t="str">
            <v xml:space="preserve">ENJALBERT Alain </v>
          </cell>
        </row>
        <row r="69">
          <cell r="A69" t="str">
            <v>9802E402</v>
          </cell>
          <cell r="B69" t="str">
            <v>FABBE-COSTES Nathalie</v>
          </cell>
        </row>
        <row r="70">
          <cell r="A70" t="str">
            <v>9802U404</v>
          </cell>
          <cell r="B70" t="str">
            <v>GRAVEL Nicolas(PEGUIN  Anne,VENDITTI Alain)</v>
          </cell>
        </row>
        <row r="71">
          <cell r="A71" t="str">
            <v>9802U207</v>
          </cell>
          <cell r="B71" t="str">
            <v>GUIEU Régis</v>
          </cell>
        </row>
        <row r="72">
          <cell r="A72" t="str">
            <v>9802U161</v>
          </cell>
          <cell r="B72" t="str">
            <v>HAVAUX Michel(BERTHOMIEU Catherine)</v>
          </cell>
        </row>
        <row r="73">
          <cell r="A73" t="str">
            <v>9802U118</v>
          </cell>
          <cell r="B73" t="str">
            <v>HENRY Claude</v>
          </cell>
        </row>
        <row r="74">
          <cell r="B74" t="str">
            <v>KAJFASZ Eric</v>
          </cell>
        </row>
        <row r="75">
          <cell r="A75" t="str">
            <v>9802U218</v>
          </cell>
          <cell r="B75" t="str">
            <v>KHRESTCHATISKY Michel</v>
          </cell>
        </row>
        <row r="76">
          <cell r="A76" t="str">
            <v>9802U164</v>
          </cell>
          <cell r="B76" t="str">
            <v>LE BIVIC André(LENNE Pierre-François)</v>
          </cell>
        </row>
        <row r="77">
          <cell r="A77" t="str">
            <v>9802U212</v>
          </cell>
          <cell r="B77" t="str">
            <v>LEVY Nicolas</v>
          </cell>
        </row>
        <row r="78">
          <cell r="A78" t="str">
            <v>9802U206</v>
          </cell>
          <cell r="B78" t="str">
            <v>LOMBARDO Dominique</v>
          </cell>
        </row>
        <row r="79">
          <cell r="B79" t="str">
            <v>MALISSEN Bernard</v>
          </cell>
        </row>
        <row r="80">
          <cell r="A80" t="str">
            <v>9802U163</v>
          </cell>
          <cell r="B80" t="str">
            <v>MARTIN Thierry(LAZZARINI Serge)</v>
          </cell>
        </row>
        <row r="81">
          <cell r="A81" t="str">
            <v>9802U213</v>
          </cell>
          <cell r="B81" t="str">
            <v>MASSON Guillaume(VINAY Laurent)</v>
          </cell>
        </row>
        <row r="82">
          <cell r="A82" t="str">
            <v>9802U405</v>
          </cell>
          <cell r="B82" t="str">
            <v>MENDEZ Ariel</v>
          </cell>
        </row>
        <row r="83">
          <cell r="A83" t="str">
            <v>9802U406</v>
          </cell>
          <cell r="B83" t="str">
            <v>MOATTI Jean-Paul(GIORGI RochPERETTI-WATEL Patrick)</v>
          </cell>
        </row>
        <row r="84">
          <cell r="A84" t="str">
            <v>9802E403</v>
          </cell>
          <cell r="B84" t="str">
            <v>NANCY Gilles(AUGIER Patricia)</v>
          </cell>
        </row>
        <row r="85">
          <cell r="A85" t="str">
            <v>9802U173</v>
          </cell>
          <cell r="B85" t="str">
            <v>NGUYEN Catherine</v>
          </cell>
        </row>
        <row r="86">
          <cell r="A86" t="str">
            <v>9802U221</v>
          </cell>
          <cell r="B86" t="str">
            <v>PAGES Jean-Marie</v>
          </cell>
        </row>
        <row r="87">
          <cell r="A87" t="str">
            <v>9802U215</v>
          </cell>
          <cell r="B87" t="str">
            <v>PARZY Daniel</v>
          </cell>
        </row>
        <row r="88">
          <cell r="A88" t="str">
            <v>9802U223</v>
          </cell>
          <cell r="B88" t="str">
            <v>RAOULT Didier(DRANCOURT Michel)</v>
          </cell>
        </row>
        <row r="89">
          <cell r="B89" t="str">
            <v>REPRESA Alfonso</v>
          </cell>
        </row>
        <row r="90">
          <cell r="A90" t="str">
            <v>9802U166</v>
          </cell>
          <cell r="B90" t="str">
            <v>RODIER François</v>
          </cell>
        </row>
        <row r="91">
          <cell r="A91" t="str">
            <v>9802U214</v>
          </cell>
          <cell r="B91" t="str">
            <v>ROUDIER Jean</v>
          </cell>
        </row>
        <row r="92">
          <cell r="A92" t="str">
            <v>9802U174</v>
          </cell>
          <cell r="B92" t="str">
            <v>SCHEURING Simon</v>
          </cell>
        </row>
        <row r="93">
          <cell r="A93" t="str">
            <v>9802U172</v>
          </cell>
          <cell r="B93" t="str">
            <v>SEMPERE Richard(CARLOTTI François, GUERIN Charles-Antoine, OLLIVIER Bernard)</v>
          </cell>
        </row>
        <row r="94">
          <cell r="A94" t="str">
            <v>9802U201</v>
          </cell>
          <cell r="B94" t="str">
            <v>SIGNOLI Michel(LEONETTI Georges)</v>
          </cell>
        </row>
        <row r="95">
          <cell r="A95" t="str">
            <v>9802U170</v>
          </cell>
          <cell r="B95" t="str">
            <v>STURGIS James</v>
          </cell>
        </row>
        <row r="96">
          <cell r="A96" t="str">
            <v>9802U169</v>
          </cell>
          <cell r="B96" t="str">
            <v>TALBOT Jean-Marc(VAXES Yann)</v>
          </cell>
        </row>
        <row r="97">
          <cell r="A97">
            <v>9.8020000000000003E+220</v>
          </cell>
          <cell r="B97" t="str">
            <v>VIDAL Vincent</v>
          </cell>
        </row>
        <row r="98">
          <cell r="A98" t="str">
            <v>9802U162</v>
          </cell>
          <cell r="B98" t="str">
            <v>VIVIER Eric(EWBANK Jonathan)</v>
          </cell>
        </row>
        <row r="99">
          <cell r="A99" t="str">
            <v>9803E502</v>
          </cell>
          <cell r="B99" t="str">
            <v xml:space="preserve">BONFILS Philippe </v>
          </cell>
        </row>
        <row r="100">
          <cell r="A100" t="str">
            <v>9803U130</v>
          </cell>
          <cell r="B100" t="str">
            <v xml:space="preserve">BONTOUX Patrick </v>
          </cell>
        </row>
        <row r="101">
          <cell r="A101" t="str">
            <v>9803U129</v>
          </cell>
          <cell r="B101" t="str">
            <v>BOUCHAKOUR Rachid(THOMAS Olivier, AUTRAN Jean-Luc)</v>
          </cell>
        </row>
        <row r="102">
          <cell r="A102" t="str">
            <v>9803E510</v>
          </cell>
          <cell r="B102" t="str">
            <v xml:space="preserve">BUGADA Alexis </v>
          </cell>
        </row>
        <row r="103">
          <cell r="A103" t="str">
            <v>9803E507</v>
          </cell>
          <cell r="B103" t="str">
            <v>CHEROT Jean-Yves</v>
          </cell>
        </row>
        <row r="104">
          <cell r="B104" t="str">
            <v>DE CHEVEIGNE Suzanne</v>
          </cell>
        </row>
        <row r="105">
          <cell r="A105" t="str">
            <v>9803E316</v>
          </cell>
          <cell r="B105" t="str">
            <v xml:space="preserve">DUBOIS Jérôme </v>
          </cell>
        </row>
        <row r="106">
          <cell r="A106" t="str">
            <v>9803U104</v>
          </cell>
          <cell r="B106" t="str">
            <v>ENOCH Stefan(NATOLI Jean-Yves)</v>
          </cell>
        </row>
        <row r="107">
          <cell r="A107" t="str">
            <v>9803E503</v>
          </cell>
          <cell r="B107" t="str">
            <v xml:space="preserve">GASPARINI Eric </v>
          </cell>
        </row>
        <row r="108">
          <cell r="A108" t="str">
            <v>9803E511</v>
          </cell>
          <cell r="B108" t="str">
            <v xml:space="preserve">LINDITCH Florian </v>
          </cell>
        </row>
        <row r="109">
          <cell r="A109" t="str">
            <v>9803E514</v>
          </cell>
          <cell r="B109" t="str">
            <v xml:space="preserve">LOUIT Christian </v>
          </cell>
        </row>
        <row r="110">
          <cell r="A110" t="str">
            <v>9803U505</v>
          </cell>
          <cell r="B110" t="str">
            <v xml:space="preserve">MEHDI Rostane </v>
          </cell>
        </row>
        <row r="111">
          <cell r="A111" t="str">
            <v>9803E506</v>
          </cell>
          <cell r="B111" t="str">
            <v xml:space="preserve">MESTRE Jacques </v>
          </cell>
        </row>
        <row r="112">
          <cell r="A112" t="str">
            <v>9803U109</v>
          </cell>
          <cell r="B112" t="str">
            <v xml:space="preserve">OULADSINE  Mustapha </v>
          </cell>
        </row>
        <row r="113">
          <cell r="A113" t="str">
            <v>9803E515</v>
          </cell>
          <cell r="B113" t="str">
            <v xml:space="preserve">PENA MarcISAR Hervé </v>
          </cell>
        </row>
        <row r="114">
          <cell r="A114" t="str">
            <v>9803U128</v>
          </cell>
          <cell r="B114" t="str">
            <v xml:space="preserve">RODRIGUEZ Jean-Antoine </v>
          </cell>
        </row>
        <row r="115">
          <cell r="A115" t="str">
            <v>9803E460</v>
          </cell>
          <cell r="B115" t="str">
            <v xml:space="preserve">ROUX  Elyette </v>
          </cell>
        </row>
        <row r="116">
          <cell r="A116" t="str">
            <v>9803U133</v>
          </cell>
          <cell r="B116" t="str">
            <v xml:space="preserve">SERGENT Michelle </v>
          </cell>
        </row>
        <row r="117">
          <cell r="A117" t="str">
            <v>9803U105</v>
          </cell>
          <cell r="B117" t="str">
            <v>TATONI Thierry (ERESKOVSKY Alexander, CRAMER Wolfgang)</v>
          </cell>
        </row>
        <row r="118">
          <cell r="A118" t="str">
            <v>9803U113</v>
          </cell>
          <cell r="B118" t="str">
            <v>THOUVENY Nicolas(BARD Edouard, BOURLES Didier, SYLVESTRE Florence)</v>
          </cell>
        </row>
        <row r="119">
          <cell r="A119" t="str">
            <v>9803E509</v>
          </cell>
          <cell r="B119" t="str">
            <v xml:space="preserve">TRANCHANT Laetitia </v>
          </cell>
        </row>
        <row r="120">
          <cell r="A120">
            <v>9.8029999999999996E+137</v>
          </cell>
          <cell r="B120" t="str">
            <v>TROUSLARD Jérôme</v>
          </cell>
        </row>
        <row r="121">
          <cell r="A121" t="str">
            <v>9802CERI</v>
          </cell>
          <cell r="B121" t="str">
            <v>ROUGON Geneviève</v>
          </cell>
        </row>
        <row r="122">
          <cell r="A122" t="str">
            <v>9802GENO</v>
          </cell>
          <cell r="B122" t="str">
            <v>IMBERT Jean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RENSEIGNEMENT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-Dossiers prévus"/>
      <sheetName val="F2-Labels"/>
      <sheetName val="F3-Domaines scientifiques"/>
      <sheetName val="F4-Panels ERC SdV"/>
      <sheetName val="F5-Etab-Org"/>
    </sheetNames>
    <sheetDataSet>
      <sheetData sheetId="0"/>
      <sheetData sheetId="1">
        <row r="10">
          <cell r="B10" t="str">
            <v>ScD</v>
          </cell>
        </row>
        <row r="11">
          <cell r="B11" t="str">
            <v>SdV</v>
          </cell>
        </row>
        <row r="12">
          <cell r="B12" t="str">
            <v>SHS</v>
          </cell>
        </row>
        <row r="25">
          <cell r="B25" t="str">
            <v>EA</v>
          </cell>
        </row>
        <row r="26">
          <cell r="B26" t="str">
            <v>UMR mono-org</v>
          </cell>
        </row>
        <row r="27">
          <cell r="B27" t="str">
            <v>UMR multi-org</v>
          </cell>
        </row>
        <row r="28">
          <cell r="B28" t="str">
            <v>UP</v>
          </cell>
        </row>
        <row r="29">
          <cell r="B29" t="str">
            <v>USR</v>
          </cell>
        </row>
        <row r="30">
          <cell r="B30" t="str">
            <v>SF</v>
          </cell>
        </row>
      </sheetData>
      <sheetData sheetId="2">
        <row r="11">
          <cell r="E11" t="str">
            <v>ScD1 Maths</v>
          </cell>
        </row>
        <row r="12">
          <cell r="E12" t="str">
            <v>ScD2 Physique</v>
          </cell>
        </row>
        <row r="13">
          <cell r="E13" t="str">
            <v>ScD3 STU</v>
          </cell>
        </row>
        <row r="14">
          <cell r="E14" t="str">
            <v>ScD4 Chimie</v>
          </cell>
        </row>
        <row r="15">
          <cell r="E15" t="str">
            <v>ScD5 SPI</v>
          </cell>
        </row>
        <row r="16">
          <cell r="E16" t="str">
            <v>ScD6 STIC</v>
          </cell>
        </row>
        <row r="17">
          <cell r="E17" t="str">
            <v>ScD</v>
          </cell>
        </row>
        <row r="18">
          <cell r="E18" t="str">
            <v>SdV1 LS1</v>
          </cell>
        </row>
        <row r="19">
          <cell r="E19" t="str">
            <v>SdV1 LS2</v>
          </cell>
        </row>
        <row r="20">
          <cell r="E20" t="str">
            <v>SdV1 LS3</v>
          </cell>
        </row>
        <row r="21">
          <cell r="E21" t="str">
            <v>SdV1 LS4</v>
          </cell>
        </row>
        <row r="22">
          <cell r="E22" t="str">
            <v>SdV1 LS5</v>
          </cell>
        </row>
        <row r="23">
          <cell r="E23" t="str">
            <v>SdV1 LS6</v>
          </cell>
        </row>
        <row r="24">
          <cell r="E24" t="str">
            <v>SdV1 LS7</v>
          </cell>
        </row>
        <row r="25">
          <cell r="E25" t="str">
            <v>SdV2 LS8</v>
          </cell>
        </row>
        <row r="26">
          <cell r="E26" t="str">
            <v>SdV2 LS9</v>
          </cell>
        </row>
        <row r="27">
          <cell r="E27" t="str">
            <v>SdV</v>
          </cell>
        </row>
        <row r="28">
          <cell r="E28" t="str">
            <v>SHS1 Droit</v>
          </cell>
        </row>
        <row r="29">
          <cell r="E29" t="str">
            <v>SHS2 EcoGestion</v>
          </cell>
        </row>
        <row r="30">
          <cell r="E30" t="str">
            <v>SHS3 LittFra</v>
          </cell>
        </row>
        <row r="31">
          <cell r="E31" t="str">
            <v>SHS3 LLCE</v>
          </cell>
        </row>
        <row r="32">
          <cell r="E32" t="str">
            <v>SHS4 Philo</v>
          </cell>
        </row>
        <row r="33">
          <cell r="E33" t="str">
            <v>SHS4 Arts</v>
          </cell>
        </row>
        <row r="34">
          <cell r="E34" t="str">
            <v>SHS5 Psycho</v>
          </cell>
        </row>
        <row r="35">
          <cell r="E35" t="str">
            <v>SHS5 ScEduc</v>
          </cell>
        </row>
        <row r="36">
          <cell r="E36" t="str">
            <v>SHS5 Linguistique</v>
          </cell>
        </row>
        <row r="37">
          <cell r="E37" t="str">
            <v>SHS5 STAPS</v>
          </cell>
        </row>
        <row r="38">
          <cell r="E38" t="str">
            <v>SHS6 Histoire</v>
          </cell>
        </row>
        <row r="39">
          <cell r="E39" t="str">
            <v>SHS6 GeAU</v>
          </cell>
        </row>
        <row r="40">
          <cell r="E40" t="str">
            <v>SHS7 Socio</v>
          </cell>
        </row>
        <row r="41">
          <cell r="E41" t="str">
            <v>SHS7 SciencePo</v>
          </cell>
        </row>
        <row r="42">
          <cell r="E42" t="str">
            <v>SHS7 AnthroEthno</v>
          </cell>
        </row>
        <row r="43">
          <cell r="E43" t="str">
            <v>SHS7 InfoCom</v>
          </cell>
        </row>
        <row r="44">
          <cell r="E44" t="str">
            <v>SHS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érateur du code éOTP"/>
      <sheetName val="Fiche d'identité"/>
      <sheetName val="Prévisions budgétaires"/>
      <sheetName val="FINANCEURS"/>
      <sheetName val="Labo &amp; gestionnaires"/>
    </sheetNames>
    <sheetDataSet>
      <sheetData sheetId="0"/>
      <sheetData sheetId="1">
        <row r="5">
          <cell r="D5" t="str">
            <v>éOTP :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  <sheetName val="Modèle budget prévisionnel v4 -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"/>
      <sheetName val="SUBV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SIFAC 2011-2012"/>
    </sheetNames>
    <sheetDataSet>
      <sheetData sheetId="0">
        <row r="4">
          <cell r="E4" t="str">
            <v>CQ067803/D067/ME12CVHRXX</v>
          </cell>
          <cell r="H4" t="str">
            <v>CONTRAT QUADRIENNAL ED 67</v>
          </cell>
        </row>
        <row r="5">
          <cell r="E5" t="str">
            <v>CQ250803/D250/ME12CVHRXX</v>
          </cell>
          <cell r="H5" t="str">
            <v>CONTRAT QUADRIENNAL ED 250 SC CHIMIE MARSEILLE</v>
          </cell>
        </row>
        <row r="6">
          <cell r="E6" t="str">
            <v>CQ251803/D251/ME12CVHRXX</v>
          </cell>
          <cell r="H6" t="str">
            <v>CONTRAT QUADRIENNAL ED 251 SC ENVIRONNEMENT</v>
          </cell>
        </row>
        <row r="7">
          <cell r="E7" t="str">
            <v>CQ505803/U505/ME12CVHRXX</v>
          </cell>
          <cell r="H7" t="str">
            <v xml:space="preserve">FONCTIONNEMENT GENERAL UMR </v>
          </cell>
        </row>
        <row r="8">
          <cell r="E8" t="str">
            <v>CQGER803/U505/ME12CVHRXX</v>
          </cell>
          <cell r="H8" t="str">
            <v>CONTRAT QUADRIENNALGERJC</v>
          </cell>
        </row>
        <row r="9">
          <cell r="E9" t="str">
            <v>CQCER803/U505/ME12CVHRXX</v>
          </cell>
          <cell r="H9" t="str">
            <v>CONTRAT QUADRIENNAL CERIC</v>
          </cell>
        </row>
        <row r="10">
          <cell r="E10" t="str">
            <v>FICER803/U505/ME12CVHRXX</v>
          </cell>
          <cell r="H10" t="str">
            <v>F2IR CERIC</v>
          </cell>
        </row>
        <row r="11">
          <cell r="E11" t="str">
            <v>FIGER803/U505/ME12CVHRXX</v>
          </cell>
          <cell r="H11" t="str">
            <v>F2IR GERJC</v>
          </cell>
        </row>
        <row r="12">
          <cell r="E12" t="str">
            <v>DURAB803/U505/MF12CVTRXX</v>
          </cell>
          <cell r="H12" t="str">
            <v>PROJET POLE DEVELOPPEMENT DURABLE ET TERRITOIRES MEDITERRANEENS</v>
          </cell>
        </row>
        <row r="13">
          <cell r="E13" t="str">
            <v>CJMON803/U505/EU09CVTRXX</v>
          </cell>
          <cell r="G13" t="str">
            <v>CHAIRE JEAN MONNET - NATHALIE RUBIO</v>
          </cell>
          <cell r="H13" t="str">
            <v>PAYSAGE ET DEVELOPPEMENT DURABLE</v>
          </cell>
        </row>
        <row r="14">
          <cell r="E14" t="str">
            <v>MEDDL803/U505/MA11RAHRXX</v>
          </cell>
          <cell r="H14" t="str">
            <v>CONTRAT QUADRIENNAL CENTRE DROIT ECO</v>
          </cell>
        </row>
        <row r="15">
          <cell r="E15" t="str">
            <v>CH505803/U505/AM12CVHRXX</v>
          </cell>
          <cell r="F15" t="str">
            <v>CNRS</v>
          </cell>
          <cell r="G15" t="str">
            <v xml:space="preserve">CHAIRE  </v>
          </cell>
          <cell r="H15" t="str">
            <v>F2IR CDE</v>
          </cell>
        </row>
        <row r="16">
          <cell r="E16" t="str">
            <v>TABRO803/U505/CR12CVHRXX</v>
          </cell>
          <cell r="G16" t="str">
            <v>TABLE RONDE JUSTICE CONSTITUTIONNELLE</v>
          </cell>
          <cell r="H16" t="str">
            <v>CONTRAT QUADRIENNAL CIRTA</v>
          </cell>
        </row>
        <row r="17">
          <cell r="E17" t="str">
            <v>TABCE803/U505/ME12CVHRXX</v>
          </cell>
          <cell r="G17" t="str">
            <v>TABLE RONDE CERIC</v>
          </cell>
          <cell r="H17" t="str">
            <v>PROJET DE RECHERCHE "MASTERPROFESSIONNEL DROITS ET METIERS URBANISME ET IMMOBILIER</v>
          </cell>
        </row>
        <row r="18">
          <cell r="E18" t="str">
            <v>CATME803/U505/AV09CVTRXX</v>
          </cell>
          <cell r="G18" t="str">
            <v xml:space="preserve">CATMED - </v>
          </cell>
        </row>
        <row r="19">
          <cell r="E19" t="str">
            <v>CQ506803/E506/ME12CVHRXX</v>
          </cell>
          <cell r="H19" t="str">
            <v>CONTRAT QUADRIENNAL CENTRE DROIT ECO</v>
          </cell>
        </row>
        <row r="20">
          <cell r="E20" t="str">
            <v>FI506803/E506/ME12CVHRXX</v>
          </cell>
          <cell r="H20" t="str">
            <v>F2IR CDE</v>
          </cell>
        </row>
        <row r="21">
          <cell r="E21" t="str">
            <v>SARGO803/E506/AN10CVTRXX</v>
          </cell>
          <cell r="F21" t="str">
            <v>ANR</v>
          </cell>
          <cell r="G21" t="str">
            <v>SARGOS</v>
          </cell>
          <cell r="H21" t="str">
            <v>CONTRAT QUADRIENNAL CIRTA</v>
          </cell>
        </row>
        <row r="22">
          <cell r="E22" t="str">
            <v>CQ316803/E316/ME12CVHRXX</v>
          </cell>
          <cell r="H22" t="str">
            <v>PROJET DE RECHERCHE "MASTERPROFESSIONNEL DROITS ET METIERS URBANISME ET IMMOBILIER</v>
          </cell>
        </row>
        <row r="23">
          <cell r="E23" t="str">
            <v>SORGU803/E316/OA09RATRXX</v>
          </cell>
          <cell r="F23" t="str">
            <v>SYNDICAT MIXTE BASSIN DES SORGUES</v>
          </cell>
        </row>
        <row r="24">
          <cell r="E24" t="str">
            <v>NEWRU803/E316/AN09RATRXX</v>
          </cell>
          <cell r="F24" t="str">
            <v>ANR</v>
          </cell>
          <cell r="G24" t="str">
            <v>NEW RURALITY</v>
          </cell>
        </row>
        <row r="25">
          <cell r="E25" t="str">
            <v>CECRI803/E316/MF12CVTRXX</v>
          </cell>
          <cell r="G25" t="str">
            <v>PROJET AURELIE ARNAUD CECRI</v>
          </cell>
        </row>
        <row r="26">
          <cell r="E26" t="str">
            <v>SIBER803/E316/AN11RATRXX</v>
          </cell>
          <cell r="F26" t="str">
            <v>ANR</v>
          </cell>
          <cell r="G26" t="str">
            <v>PROJET CIRTA-ANR-CLIMAT-AGRICULTURE-SIBERIE</v>
          </cell>
        </row>
        <row r="27">
          <cell r="E27" t="str">
            <v>POPS2803/E316/OA11RATRXX</v>
          </cell>
          <cell r="G27" t="str">
            <v>POPSU 2</v>
          </cell>
        </row>
        <row r="28">
          <cell r="E28" t="str">
            <v>CUMPM803/E316/VM10CVTRXX</v>
          </cell>
          <cell r="F28" t="str">
            <v>MPM</v>
          </cell>
        </row>
        <row r="29">
          <cell r="E29" t="str">
            <v>AXAXX803/E316/SP09CVTRXX</v>
          </cell>
          <cell r="F29" t="str">
            <v>AXA</v>
          </cell>
          <cell r="G29" t="str">
            <v>MECENAT DOCTORANTE</v>
          </cell>
        </row>
        <row r="30">
          <cell r="E30" t="str">
            <v>UQUAL803/E316/MA09CVTRXX</v>
          </cell>
          <cell r="F30" t="str">
            <v>MEDATT</v>
          </cell>
          <cell r="G30" t="str">
            <v>UQUALIZOL</v>
          </cell>
        </row>
        <row r="31">
          <cell r="E31" t="str">
            <v>LITEA803/E316/MA10CVTRXX</v>
          </cell>
          <cell r="G31" t="str">
            <v>CAMADAPT LITEAU</v>
          </cell>
        </row>
        <row r="32">
          <cell r="E32" t="str">
            <v>MASTE803/E316/AV10CVTRXX</v>
          </cell>
          <cell r="H32" t="str">
            <v>PROJET DE RECHERCHE "MASTERPROFESSIONNEL DROITS ET METIERS URBANISME ET IMMOBILIER</v>
          </cell>
        </row>
        <row r="33">
          <cell r="E33" t="str">
            <v>PIRVE803/E316/MA08RATRMU</v>
          </cell>
          <cell r="G33" t="str">
            <v>PIVRE</v>
          </cell>
        </row>
        <row r="34">
          <cell r="E34" t="str">
            <v>CQ460803/E460/ME12CVHRXX</v>
          </cell>
          <cell r="F34" t="str">
            <v>MESR</v>
          </cell>
        </row>
        <row r="35">
          <cell r="E35" t="str">
            <v>MKGEN803/E460/ME12CVHRXX</v>
          </cell>
          <cell r="F35" t="str">
            <v>MESR</v>
          </cell>
          <cell r="G35" t="str">
            <v>MKT FONCTIONNEMENT GENERAL</v>
          </cell>
        </row>
        <row r="36">
          <cell r="E36" t="str">
            <v>THHDR803/E460/ME12CVHRXX</v>
          </cell>
          <cell r="F36" t="str">
            <v>MESR</v>
          </cell>
          <cell r="G36" t="str">
            <v>MKT THESES HDR</v>
          </cell>
        </row>
        <row r="37">
          <cell r="E37" t="str">
            <v>LALON803/E460/ME12CVHRXX</v>
          </cell>
          <cell r="F37" t="str">
            <v>MESR</v>
          </cell>
          <cell r="G37" t="str">
            <v>MKT LALONDE MARKETING</v>
          </cell>
        </row>
        <row r="38">
          <cell r="E38" t="str">
            <v>MPGEN803/E460/ME12CVHRXX</v>
          </cell>
          <cell r="F38" t="str">
            <v>MESR</v>
          </cell>
          <cell r="G38" t="str">
            <v>MP FONCTIONNEMENT GENERAL</v>
          </cell>
        </row>
        <row r="39">
          <cell r="E39" t="str">
            <v>MPMED803/E460/MF12CVTRXX</v>
          </cell>
          <cell r="G39" t="str">
            <v>MP COLLOQUE MED</v>
          </cell>
        </row>
        <row r="40">
          <cell r="E40" t="str">
            <v>COSID803/E460/MF12CVTRXX</v>
          </cell>
          <cell r="G40" t="str">
            <v>Système d'information décisionnel et pilotage des Collectivités Territorales</v>
          </cell>
        </row>
        <row r="41">
          <cell r="E41" t="str">
            <v>LOQAL803/E460/MF12CVTRXX</v>
          </cell>
          <cell r="G41" t="str">
            <v>COLLOQUE LOQUAL</v>
          </cell>
        </row>
        <row r="42">
          <cell r="E42" t="str">
            <v>IJPSM803/E460/MF12CVHRXX</v>
          </cell>
          <cell r="G42" t="str">
            <v>REVUE IJPSM</v>
          </cell>
        </row>
        <row r="43">
          <cell r="E43" t="str">
            <v>LOUIS803/E460/SP08CVTRCI</v>
          </cell>
          <cell r="G43" t="str">
            <v>MP CIFRE LOUIS</v>
          </cell>
        </row>
        <row r="44">
          <cell r="E44" t="str">
            <v>SPRIN803/E460/SP08CVTRCI</v>
          </cell>
          <cell r="G44" t="str">
            <v>MP CIFRE SPRINGUEL</v>
          </cell>
        </row>
        <row r="45">
          <cell r="E45" t="str">
            <v>BOUTH803/E460/SP07CVTRCI</v>
          </cell>
          <cell r="G45" t="str">
            <v>MP CIFRE BOUTHILLIER</v>
          </cell>
        </row>
        <row r="46">
          <cell r="E46" t="str">
            <v>DRAST803/E460/MA12CVTRXX</v>
          </cell>
          <cell r="G46" t="str">
            <v>MP DRAST</v>
          </cell>
        </row>
        <row r="47">
          <cell r="E47" t="str">
            <v>ENSOS803/E460/SP12CVTRXX</v>
          </cell>
          <cell r="G47" t="str">
            <v>ENSOSP</v>
          </cell>
        </row>
        <row r="48">
          <cell r="E48" t="str">
            <v>DREPA803/E460/OR12CVTRXX</v>
          </cell>
          <cell r="G48" t="str">
            <v>DRE PACA</v>
          </cell>
        </row>
        <row r="49">
          <cell r="E49" t="str">
            <v>ENAPX803/E460/OR12CVTRXX</v>
          </cell>
          <cell r="G49" t="str">
            <v>ENAP</v>
          </cell>
        </row>
        <row r="50">
          <cell r="E50" t="str">
            <v>ISM1X803/E460/EI11CVTRXX</v>
          </cell>
        </row>
        <row r="51">
          <cell r="E51" t="str">
            <v>IMS2X803/E460/EI11CVTRXX</v>
          </cell>
        </row>
        <row r="52">
          <cell r="E52" t="str">
            <v>CPAAI803/E460/AV12CVHRXX</v>
          </cell>
          <cell r="F52" t="str">
            <v>CPA</v>
          </cell>
        </row>
        <row r="53">
          <cell r="E53" t="str">
            <v>CHEVO803/E460/SP10CVTRCI</v>
          </cell>
          <cell r="G53" t="str">
            <v>CIFRE CHEVODIAN</v>
          </cell>
        </row>
        <row r="54">
          <cell r="E54" t="str">
            <v>MIGEN803/E460/ME12CVHRXX</v>
          </cell>
          <cell r="H54" t="str">
            <v>MI FONCTIONNEMENT GENERAL</v>
          </cell>
        </row>
        <row r="55">
          <cell r="E55" t="str">
            <v>AUGEY803/E460/MF12CVTRXX</v>
          </cell>
          <cell r="H55" t="str">
            <v>MEDIAS 10 ENTRE COMMUNAUTE ET MOBILITE 17/12/2009</v>
          </cell>
        </row>
        <row r="56">
          <cell r="E56" t="str">
            <v>LIBAN803/E460/CR12CVTRXX</v>
          </cell>
          <cell r="H56" t="str">
            <v>MI CNOUS CEDRE LIBAN</v>
          </cell>
        </row>
        <row r="57">
          <cell r="E57" t="str">
            <v>DDE13803/E460/MF12CVTRXX</v>
          </cell>
          <cell r="H57" t="str">
            <v>MI DDE 13</v>
          </cell>
        </row>
        <row r="58">
          <cell r="E58" t="str">
            <v>PCIOX803/E460/ME12CVHRXX</v>
          </cell>
          <cell r="H58" t="str">
            <v>PCIO FONCTIONNEMENT GENERAL</v>
          </cell>
        </row>
        <row r="59">
          <cell r="E59" t="str">
            <v>THREO803/E460/OR10CVTRXX</v>
          </cell>
          <cell r="F59" t="str">
            <v>SDIS13</v>
          </cell>
          <cell r="G59" t="str">
            <v>THREO</v>
          </cell>
        </row>
        <row r="60">
          <cell r="E60" t="str">
            <v>STRAG803/E460/MF11CVTRXX</v>
          </cell>
          <cell r="G60" t="str">
            <v>Colloque stratégie</v>
          </cell>
        </row>
        <row r="61">
          <cell r="E61" t="str">
            <v>SANTO803/E460/OA08CVTRXX</v>
          </cell>
          <cell r="F61" t="str">
            <v>CCI FRANCOPORTUGAISE</v>
          </cell>
          <cell r="H61" t="str">
            <v xml:space="preserve">CIFRE PEDRO SANTOS </v>
          </cell>
        </row>
        <row r="62">
          <cell r="E62" t="str">
            <v>OPENI803/E460/SP11CVTRXX</v>
          </cell>
          <cell r="G62" t="str">
            <v>Contrat "PAR LES VILLAGES"</v>
          </cell>
        </row>
        <row r="63">
          <cell r="E63" t="str">
            <v>CQ104803/U104/ME12CVHRXX</v>
          </cell>
        </row>
        <row r="64">
          <cell r="E64" t="str">
            <v>FI104803/U104/ME12CVHRXX</v>
          </cell>
        </row>
        <row r="65">
          <cell r="E65" t="str">
            <v>OPTI7803/U104/CR06RAHRXX</v>
          </cell>
          <cell r="F65" t="str">
            <v>CRPACA</v>
          </cell>
          <cell r="G65" t="str">
            <v>OPTIQUE 7</v>
          </cell>
        </row>
        <row r="66">
          <cell r="E66" t="str">
            <v>CONFI803/U104/AN09CVHRXX</v>
          </cell>
          <cell r="F66" t="str">
            <v>ANR</v>
          </cell>
          <cell r="G66" t="str">
            <v>CONFIAN</v>
          </cell>
        </row>
        <row r="67">
          <cell r="E67" t="str">
            <v>ARCUS803/U104/MF09CVHRXX</v>
          </cell>
          <cell r="G67" t="str">
            <v>ARCUS CERES</v>
          </cell>
        </row>
        <row r="68">
          <cell r="E68" t="str">
            <v>MUJIX803/U104/CR10CVHRXX</v>
          </cell>
          <cell r="F68" t="str">
            <v>CRPACA</v>
          </cell>
          <cell r="G68" t="str">
            <v>MUJI</v>
          </cell>
        </row>
        <row r="69">
          <cell r="E69" t="str">
            <v>TROPI803/U104/OR10CVHRXX</v>
          </cell>
          <cell r="F69" t="str">
            <v>CNES</v>
          </cell>
        </row>
        <row r="70">
          <cell r="E70" t="str">
            <v>STRAI803/U104/AN09RAHRXX</v>
          </cell>
          <cell r="F70" t="str">
            <v>ANR</v>
          </cell>
          <cell r="G70" t="str">
            <v>STRAIN</v>
          </cell>
        </row>
        <row r="71">
          <cell r="E71" t="str">
            <v>APNUM803/U104/MA06RAHRXX</v>
          </cell>
          <cell r="F71" t="str">
            <v>DGA</v>
          </cell>
        </row>
        <row r="72">
          <cell r="E72" t="str">
            <v>APEXI803/U104/CR11RAHRXX</v>
          </cell>
          <cell r="F72" t="str">
            <v>CRPACA</v>
          </cell>
        </row>
        <row r="73">
          <cell r="E73" t="str">
            <v>PFM04803/U104/MF10CVHRMU</v>
          </cell>
          <cell r="H73" t="str">
            <v>3ème tranche  plateau technologique</v>
          </cell>
        </row>
        <row r="74">
          <cell r="E74" t="str">
            <v>GENS1803/U104/MA09RAHRXX</v>
          </cell>
          <cell r="F74" t="str">
            <v>DGA</v>
          </cell>
          <cell r="G74" t="str">
            <v>GENSUPRA</v>
          </cell>
        </row>
        <row r="75">
          <cell r="E75" t="str">
            <v>FILTR803/U104/OR09CVHRXX</v>
          </cell>
          <cell r="F75" t="str">
            <v>CNES</v>
          </cell>
          <cell r="G75" t="str">
            <v>FILTRES INFRAROUGES</v>
          </cell>
        </row>
        <row r="76">
          <cell r="E76" t="str">
            <v>DETEC803/U104/OR10CVHRXX</v>
          </cell>
          <cell r="F76" t="str">
            <v>CNES</v>
          </cell>
          <cell r="G76" t="str">
            <v>DETECTEURS CCD</v>
          </cell>
        </row>
        <row r="77">
          <cell r="E77" t="str">
            <v>VAUSE803/U104/SP10CVHRXX</v>
          </cell>
          <cell r="F77" t="str">
            <v>STMICRO</v>
          </cell>
          <cell r="G77" t="str">
            <v xml:space="preserve"> CIFRE VAUSELLE</v>
          </cell>
        </row>
        <row r="78">
          <cell r="E78" t="str">
            <v>IMAVA803/U104/OR10CVHRXX</v>
          </cell>
          <cell r="F78" t="str">
            <v>CEA</v>
          </cell>
          <cell r="G78" t="str">
            <v>IMAGERIE VASCULAIRE</v>
          </cell>
        </row>
        <row r="79">
          <cell r="E79" t="str">
            <v>MICHE803/U104/SP10CVHRXX</v>
          </cell>
          <cell r="G79" t="str">
            <v>CIFRE IBS THOMAS MICHEL</v>
          </cell>
        </row>
        <row r="80">
          <cell r="E80" t="str">
            <v>CQ105803/U105/ME12CVHRXX</v>
          </cell>
        </row>
        <row r="81">
          <cell r="E81" t="str">
            <v>RECET803/U105/MF12CVHRXX</v>
          </cell>
          <cell r="H81" t="str">
            <v>IMBE (UMR  6116) - PETITES RECETTES</v>
          </cell>
        </row>
        <row r="82">
          <cell r="E82" t="str">
            <v>DIVA2803/U105/MA07RAHRXX</v>
          </cell>
          <cell r="F82" t="str">
            <v>MEDDE</v>
          </cell>
          <cell r="G82" t="str">
            <v>DIVA 2</v>
          </cell>
        </row>
        <row r="83">
          <cell r="E83" t="str">
            <v>PNRCX803/U105/OA10RAHRXX</v>
          </cell>
          <cell r="F83" t="str">
            <v>PARCNATIONALCAMARGUE</v>
          </cell>
        </row>
        <row r="84">
          <cell r="E84" t="str">
            <v>INBIO803/U105/AN07RAHRXX</v>
          </cell>
          <cell r="F84" t="str">
            <v>ANR</v>
          </cell>
        </row>
        <row r="85">
          <cell r="E85" t="str">
            <v>ALGEQ803/U105/AN06RAHRXX</v>
          </cell>
          <cell r="H85" t="str">
            <v>ALGEQUEAU PRECODD</v>
          </cell>
        </row>
        <row r="86">
          <cell r="E86" t="str">
            <v>BIODI803/U105/OA07RAHRXX</v>
          </cell>
          <cell r="H86" t="str">
            <v>MONACOBIODIV</v>
          </cell>
        </row>
        <row r="87">
          <cell r="E87" t="str">
            <v>ULOME803/U105/AU09RAHRXX</v>
          </cell>
          <cell r="F87" t="str">
            <v>UNIV LOME</v>
          </cell>
        </row>
        <row r="88">
          <cell r="E88" t="str">
            <v>BIOCE803/U105/OR10RAHRXX</v>
          </cell>
          <cell r="F88" t="str">
            <v>INRA</v>
          </cell>
        </row>
        <row r="89">
          <cell r="E89" t="str">
            <v>FOURM803/U105/CR08RAHRXX</v>
          </cell>
          <cell r="F89" t="str">
            <v>CRPACA</v>
          </cell>
          <cell r="G89" t="str">
            <v>FOURMI D ARGENTINE</v>
          </cell>
        </row>
        <row r="90">
          <cell r="E90" t="str">
            <v>VELCR803/U105/CR08RAHRXX</v>
          </cell>
          <cell r="F90" t="str">
            <v>CRPACA</v>
          </cell>
          <cell r="G90" t="str">
            <v>VELCRO</v>
          </cell>
        </row>
        <row r="91">
          <cell r="E91" t="str">
            <v>TRAME803/U105/AN09RAHRXX</v>
          </cell>
          <cell r="F91" t="str">
            <v>ANR</v>
          </cell>
          <cell r="G91" t="str">
            <v>TRAMES VERTES</v>
          </cell>
        </row>
        <row r="92">
          <cell r="E92" t="str">
            <v>IMPE3803/U105/OR09CVHRXX</v>
          </cell>
          <cell r="F92" t="str">
            <v>INERIS</v>
          </cell>
        </row>
        <row r="93">
          <cell r="E93" t="str">
            <v>AGASU803/U105/AN10CVHRXX</v>
          </cell>
          <cell r="F93" t="str">
            <v>ANR</v>
          </cell>
          <cell r="G93" t="str">
            <v>AGASUB</v>
          </cell>
        </row>
        <row r="94">
          <cell r="E94" t="str">
            <v>FUVEL803/U105/MF09CVHRXX</v>
          </cell>
          <cell r="F94" t="str">
            <v>MEDDE</v>
          </cell>
          <cell r="G94" t="str">
            <v>FHUVEL LITEAU</v>
          </cell>
        </row>
        <row r="95">
          <cell r="E95" t="str">
            <v>DREAM803/U105/OR10CVHRXX</v>
          </cell>
          <cell r="G95" t="str">
            <v>DREAMS</v>
          </cell>
        </row>
        <row r="96">
          <cell r="E96" t="str">
            <v>NATUR803/U105/OA10CVHRXX</v>
          </cell>
          <cell r="F96" t="str">
            <v>CONSERV PORQUE</v>
          </cell>
        </row>
        <row r="97">
          <cell r="E97" t="str">
            <v>IMPRE803/U105/MA10RAHRXX</v>
          </cell>
          <cell r="G97" t="str">
            <v>IMPREBIO</v>
          </cell>
        </row>
        <row r="98">
          <cell r="E98" t="str">
            <v>IRDCO803/U105/OR10RAHRXX</v>
          </cell>
          <cell r="F98" t="str">
            <v>IRD</v>
          </cell>
        </row>
        <row r="99">
          <cell r="E99" t="str">
            <v>CBNME803/U105/OA11CVHRXX</v>
          </cell>
          <cell r="H99" t="str">
            <v>CBNMED</v>
          </cell>
        </row>
        <row r="100">
          <cell r="E100" t="str">
            <v>CH105803/U105/AM12CVHRXX</v>
          </cell>
          <cell r="F100" t="str">
            <v>CNRS</v>
          </cell>
          <cell r="H100" t="str">
            <v>CHAIRE CNRS</v>
          </cell>
        </row>
        <row r="101">
          <cell r="E101" t="str">
            <v>MARS5803/U105/AN08RAHRXX</v>
          </cell>
          <cell r="F101" t="str">
            <v>ANR</v>
          </cell>
          <cell r="G101" t="str">
            <v>MARSECO</v>
          </cell>
        </row>
        <row r="102">
          <cell r="E102" t="str">
            <v>VULIG803/U105/ME08RAHRMU</v>
          </cell>
          <cell r="F102" t="str">
            <v>MEDDE</v>
          </cell>
        </row>
        <row r="103">
          <cell r="E103" t="str">
            <v>BIOIN803/U105/OR09CVHRXX</v>
          </cell>
          <cell r="F103" t="str">
            <v>ADEME</v>
          </cell>
          <cell r="G103" t="str">
            <v>BIO INDICATEURS</v>
          </cell>
        </row>
        <row r="104">
          <cell r="E104" t="str">
            <v>OFFEC803/U105/OA08RAHRXX</v>
          </cell>
          <cell r="H104" t="str">
            <v>OFFICE ENVIRONNEMENT CORSE MARCHE N°27/2008/152</v>
          </cell>
        </row>
        <row r="105">
          <cell r="E105" t="str">
            <v>PPC01803/U105/OA10CVHRXX</v>
          </cell>
          <cell r="H105" t="str">
            <v>PORT CROS ILE DE BAGAUD</v>
          </cell>
        </row>
        <row r="106">
          <cell r="E106" t="str">
            <v>ELECT803/U105/SP09RAHRXX</v>
          </cell>
          <cell r="H106" t="str">
            <v>ELECTRABEL</v>
          </cell>
        </row>
        <row r="107">
          <cell r="E107" t="str">
            <v>EDFST803/U105/SP08RAHRXX</v>
          </cell>
          <cell r="F107" t="str">
            <v>EDF</v>
          </cell>
        </row>
        <row r="108">
          <cell r="E108" t="str">
            <v>SIVED803/U105/SP04RAHRXX</v>
          </cell>
          <cell r="F108" t="str">
            <v>SIVED</v>
          </cell>
        </row>
        <row r="109">
          <cell r="E109" t="str">
            <v>PPC02803/U105/OA10CVHRXX</v>
          </cell>
          <cell r="F109" t="str">
            <v>PARCNATIONALPORTCROS</v>
          </cell>
        </row>
        <row r="110">
          <cell r="E110" t="str">
            <v>IKEAX803/U105/SP09CVHRXX</v>
          </cell>
          <cell r="F110" t="str">
            <v>IKEA</v>
          </cell>
        </row>
        <row r="111">
          <cell r="E111" t="str">
            <v>NATEC803/U105/SP10CVHRXX</v>
          </cell>
          <cell r="H111" t="str">
            <v>FARNET NATURATECH</v>
          </cell>
        </row>
        <row r="112">
          <cell r="E112" t="str">
            <v>PRC01803/U105/OA10CVHRXX</v>
          </cell>
          <cell r="F112" t="str">
            <v>PARCNATIONALCAMARGUE</v>
          </cell>
          <cell r="H112" t="str">
            <v>TRAME VERTE</v>
          </cell>
        </row>
        <row r="113">
          <cell r="E113" t="str">
            <v>MONAC803/U105/OA10CVHRXX</v>
          </cell>
          <cell r="H113" t="str">
            <v>DIRECTION DE L'ENVIRONNEMENT DE LA PRINCIPAUTE DE MONACO</v>
          </cell>
        </row>
        <row r="114">
          <cell r="E114" t="str">
            <v>PNE02803/U105/OA11CVHRXX</v>
          </cell>
          <cell r="F114" t="str">
            <v>PARCNATIONALECRINS</v>
          </cell>
        </row>
        <row r="115">
          <cell r="E115" t="str">
            <v>ANDR803/U105/OR10CVHRXX</v>
          </cell>
          <cell r="H115" t="str">
            <v>ANDRA</v>
          </cell>
        </row>
        <row r="116">
          <cell r="E116" t="str">
            <v>PNE01803/U105/OA10CVHRXX</v>
          </cell>
          <cell r="F116" t="str">
            <v>PARCNATIONALECRINS</v>
          </cell>
        </row>
        <row r="117">
          <cell r="E117" t="str">
            <v>PNMER803/U105/OA10CVHRXX</v>
          </cell>
          <cell r="F117" t="str">
            <v>PARCNATIONALMERCANTOUR</v>
          </cell>
        </row>
        <row r="118">
          <cell r="E118" t="str">
            <v>REC05803/U105/MF12CVHRXX</v>
          </cell>
          <cell r="H118" t="str">
            <v>IMEP - Petites recettes IMEP</v>
          </cell>
        </row>
        <row r="119">
          <cell r="E119" t="str">
            <v>PNE03803/U105/OA09CVHRXX</v>
          </cell>
          <cell r="F119" t="str">
            <v>PARCNATIONALECRINS</v>
          </cell>
        </row>
        <row r="120">
          <cell r="E120" t="str">
            <v>CBA01803/U105/OA11CVHRXX</v>
          </cell>
          <cell r="H120" t="str">
            <v>CONSERVATOIRE BOTANIQUE NATIONAL ALPIN</v>
          </cell>
        </row>
        <row r="121">
          <cell r="E121" t="str">
            <v>PPC04803/U105/OA11CVHRXX</v>
          </cell>
          <cell r="H121" t="str">
            <v>DERATISATION DE L'ILOT DE BAGAUD</v>
          </cell>
        </row>
        <row r="122">
          <cell r="E122" t="str">
            <v>MONA1803/U105/OA11CVHRXX</v>
          </cell>
          <cell r="H122" t="str">
            <v>Contrat entre la Principauté de MONACO le CBNMP et l'UPCAM</v>
          </cell>
        </row>
        <row r="123">
          <cell r="E123" t="str">
            <v>PNM01803/U105/OA11CVHRXX</v>
          </cell>
          <cell r="H123" t="str">
            <v>Occupation du sol du territoire du Mercantour</v>
          </cell>
        </row>
        <row r="124">
          <cell r="E124" t="str">
            <v>ISTER803/U105/AD11RAHRXX</v>
          </cell>
          <cell r="F124" t="str">
            <v>CG38</v>
          </cell>
        </row>
        <row r="125">
          <cell r="E125" t="str">
            <v>ABAC4803/U105/OR11RAHRXX</v>
          </cell>
          <cell r="F125" t="str">
            <v>INRA</v>
          </cell>
          <cell r="G125" t="str">
            <v>ABACCHLOR</v>
          </cell>
        </row>
        <row r="126">
          <cell r="E126" t="str">
            <v>CQ109803/U109/ME12CVHRXX</v>
          </cell>
        </row>
        <row r="127">
          <cell r="E127" t="str">
            <v>JNMAC803/U109/MF12CVHRXX</v>
          </cell>
          <cell r="H127" t="str">
            <v>COLLOQUE JD-JNMACS</v>
          </cell>
        </row>
        <row r="128">
          <cell r="E128" t="str">
            <v>PIOVR803/U109/MA10RAHRXX</v>
          </cell>
          <cell r="H128" t="str">
            <v>PIOVRA CAPRICORN</v>
          </cell>
        </row>
        <row r="129">
          <cell r="E129" t="str">
            <v>CLAR2803/U109/AN06RAHRXX</v>
          </cell>
          <cell r="F129" t="str">
            <v>ANR</v>
          </cell>
        </row>
        <row r="130">
          <cell r="E130" t="str">
            <v>AVEIR803/U109/AN07RAHRXX</v>
          </cell>
          <cell r="F130" t="str">
            <v>ANR</v>
          </cell>
          <cell r="G130" t="str">
            <v>AVEIR</v>
          </cell>
        </row>
        <row r="131">
          <cell r="E131" t="str">
            <v>BMCXI803/U109/MA08RAHRXX</v>
          </cell>
          <cell r="F131" t="str">
            <v>MEDDE</v>
          </cell>
        </row>
        <row r="132">
          <cell r="E132" t="str">
            <v>FORCE803/U109/CR08RAHRXX</v>
          </cell>
          <cell r="F132" t="str">
            <v>CRPACA</v>
          </cell>
          <cell r="G132" t="str">
            <v>FORCE</v>
          </cell>
        </row>
        <row r="133">
          <cell r="E133" t="str">
            <v>MIOSX803/U109/CR09CVHRXX</v>
          </cell>
          <cell r="F133" t="str">
            <v>CRPACA</v>
          </cell>
          <cell r="G133" t="str">
            <v>MIOS</v>
          </cell>
        </row>
        <row r="134">
          <cell r="E134" t="str">
            <v>COGNI803/U109/AN10RAHRXX</v>
          </cell>
          <cell r="F134" t="str">
            <v>ANR</v>
          </cell>
          <cell r="G134" t="str">
            <v>COGNILEGO</v>
          </cell>
        </row>
        <row r="135">
          <cell r="E135" t="str">
            <v>ACTIS803/U109/AN10RAHRXX</v>
          </cell>
          <cell r="F135" t="str">
            <v>ANR</v>
          </cell>
          <cell r="G135" t="str">
            <v>ACTISURTT</v>
          </cell>
        </row>
        <row r="136">
          <cell r="E136" t="str">
            <v>CAPTE803/U109/VM10RAHRXX</v>
          </cell>
          <cell r="F136" t="str">
            <v>VM</v>
          </cell>
        </row>
        <row r="137">
          <cell r="E137" t="str">
            <v>DIAP2803/U109/AN11RAHRXX</v>
          </cell>
          <cell r="F137" t="str">
            <v>ANR</v>
          </cell>
          <cell r="G137" t="str">
            <v>DIAPASON 2</v>
          </cell>
        </row>
        <row r="138">
          <cell r="E138" t="str">
            <v>WASHI803/U109/OA11CVHRXX</v>
          </cell>
        </row>
        <row r="139">
          <cell r="E139" t="str">
            <v>VASCU803/U109/SP08RAHRXX</v>
          </cell>
          <cell r="G139" t="str">
            <v>INTERVASCULAR</v>
          </cell>
        </row>
        <row r="140">
          <cell r="E140" t="str">
            <v>DCNS.803/U109/OA08RAHRXX</v>
          </cell>
          <cell r="H140" t="str">
            <v>DCNS</v>
          </cell>
        </row>
        <row r="141">
          <cell r="E141" t="str">
            <v>OPTIM803/U109/FR09RAHRXX</v>
          </cell>
          <cell r="H141" t="str">
            <v>OPTIMISATION SOUS CONTRAINTES</v>
          </cell>
        </row>
        <row r="142">
          <cell r="E142" t="str">
            <v>VIALE803/U109/SP09RAHRXX</v>
          </cell>
          <cell r="F142" t="str">
            <v>STMICRO</v>
          </cell>
          <cell r="G142" t="str">
            <v>CIFRE VIALE  RS OULADSINE</v>
          </cell>
        </row>
        <row r="143">
          <cell r="E143" t="str">
            <v>POMPO803/U109/SP09CVHRXX</v>
          </cell>
          <cell r="G143" t="str">
            <v>CIFRE POMPONIO</v>
          </cell>
        </row>
        <row r="144">
          <cell r="E144" t="str">
            <v>FAKHF803/U109/OR09CVHRXX</v>
          </cell>
          <cell r="H144" t="str">
            <v>CEMAGREF</v>
          </cell>
        </row>
        <row r="145">
          <cell r="E145" t="str">
            <v>BOUZI803/U109/SP10CVHRXX</v>
          </cell>
          <cell r="F145" t="str">
            <v>STMICRO</v>
          </cell>
          <cell r="G145" t="str">
            <v>CIFRE BOUZID</v>
          </cell>
        </row>
        <row r="146">
          <cell r="E146" t="str">
            <v>THIEU803/U109/SP10CVHRXX</v>
          </cell>
          <cell r="F146" t="str">
            <v>STMICRO</v>
          </cell>
          <cell r="G146" t="str">
            <v>CIFRE THIEULEN</v>
          </cell>
        </row>
        <row r="147">
          <cell r="E147" t="str">
            <v>PRUNA803/U109/SP11CVHRXX</v>
          </cell>
          <cell r="G147" t="str">
            <v>CIFRE METHNI - PRUNARET</v>
          </cell>
        </row>
        <row r="148">
          <cell r="E148" t="str">
            <v>INGE3803/U109/MF09CVHRMU</v>
          </cell>
          <cell r="H148" t="str">
            <v>PROJET 3 INGENIERIE</v>
          </cell>
        </row>
        <row r="149">
          <cell r="E149" t="str">
            <v>CQ113803/U113/ME12CVHRXX</v>
          </cell>
        </row>
        <row r="150">
          <cell r="E150" t="str">
            <v>IUFRO803/U113/ME12CVHRXX</v>
          </cell>
          <cell r="H150" t="str">
            <v>PIERRE ROCHETTE</v>
          </cell>
        </row>
        <row r="151">
          <cell r="E151" t="str">
            <v>IUFBA803/U113/ME12CVHRXX</v>
          </cell>
          <cell r="H151" t="str">
            <v>BASILE</v>
          </cell>
        </row>
        <row r="152">
          <cell r="E152" t="str">
            <v>AATOV803/U113/OA09RAHRXX</v>
          </cell>
          <cell r="H152" t="str">
            <v>AATO - AUTORITA AMBITO TERRITORIALE OTTIMALE</v>
          </cell>
        </row>
        <row r="153">
          <cell r="E153" t="str">
            <v>ASTUC803/U113/MA07RAHRXX</v>
          </cell>
          <cell r="F153" t="str">
            <v>MINEFI</v>
          </cell>
          <cell r="G153" t="str">
            <v>ASTUCE</v>
          </cell>
        </row>
        <row r="154">
          <cell r="E154" t="str">
            <v>AERM1803/U113/OA10CVHRXX</v>
          </cell>
          <cell r="F154" t="str">
            <v>AGENCE EAU</v>
          </cell>
        </row>
        <row r="155">
          <cell r="E155" t="str">
            <v>EQUIP803/U113/AN11RAHRXX</v>
          </cell>
          <cell r="F155" t="str">
            <v>ANR</v>
          </cell>
        </row>
        <row r="156">
          <cell r="E156" t="str">
            <v>CM113803/U113/AU11CVHRXX</v>
          </cell>
          <cell r="H156" t="str">
            <v>CMCU ROCHETTE</v>
          </cell>
        </row>
        <row r="157">
          <cell r="E157" t="str">
            <v>VULIG803/U113/MA08RAHRMU</v>
          </cell>
          <cell r="F157" t="str">
            <v>MEDDE</v>
          </cell>
          <cell r="G157" t="str">
            <v>VULLIGAM</v>
          </cell>
        </row>
        <row r="158">
          <cell r="E158" t="str">
            <v>MARS1803/U113/AN08RAHRMU</v>
          </cell>
          <cell r="F158" t="str">
            <v>ANR</v>
          </cell>
          <cell r="G158" t="str">
            <v>MARSECO</v>
          </cell>
        </row>
        <row r="159">
          <cell r="E159" t="str">
            <v>GEOCY803/U113/EU08RAHRXX</v>
          </cell>
          <cell r="G159" t="str">
            <v>GEOCYCLE</v>
          </cell>
        </row>
        <row r="160">
          <cell r="E160" t="str">
            <v>CQ116803/F116/ME12CVHRXX</v>
          </cell>
        </row>
        <row r="161">
          <cell r="E161" t="str">
            <v>BIOBL803/FR116/AN10RAHRX</v>
          </cell>
          <cell r="F161" t="str">
            <v>ANR</v>
          </cell>
          <cell r="G161" t="str">
            <v>BIOBLEND</v>
          </cell>
        </row>
        <row r="162">
          <cell r="E162" t="str">
            <v>SPEXX803/F116/MF12CVHRXX</v>
          </cell>
          <cell r="H162" t="str">
            <v>SPECTROPOLE</v>
          </cell>
        </row>
        <row r="163">
          <cell r="E163" t="str">
            <v>MAGPR803/F116/MF12CVHRXX</v>
          </cell>
          <cell r="H163" t="str">
            <v>MAGASIN</v>
          </cell>
        </row>
        <row r="164">
          <cell r="E164" t="str">
            <v>DECHE803/F116/MF12CVHRXX</v>
          </cell>
          <cell r="H164" t="str">
            <v>DECHETS</v>
          </cell>
        </row>
        <row r="165">
          <cell r="E165" t="str">
            <v>CP2MX803/F116/MF12CVHRXX</v>
          </cell>
          <cell r="H165" t="str">
            <v>CP2M</v>
          </cell>
        </row>
        <row r="166">
          <cell r="E166" t="str">
            <v>CQ116803/F116/ME12CVHRXX</v>
          </cell>
          <cell r="H166" t="str">
            <v>FEDERATION  RECH SC CHIMIQUES</v>
          </cell>
        </row>
        <row r="167">
          <cell r="E167" t="str">
            <v>WDSXX803/F116/MF10CVHRXX</v>
          </cell>
          <cell r="H167" t="str">
            <v>WDS</v>
          </cell>
        </row>
        <row r="168">
          <cell r="E168" t="str">
            <v>RMNCR803/F116/MF10CVHRXX</v>
          </cell>
          <cell r="H168" t="str">
            <v>ACHAT RMN</v>
          </cell>
        </row>
        <row r="169">
          <cell r="E169" t="str">
            <v>SERVI803/F116/SP10CVHRXX</v>
          </cell>
          <cell r="F169" t="str">
            <v>SERVIER</v>
          </cell>
        </row>
        <row r="170">
          <cell r="E170" t="str">
            <v>CONFO803/F116/MF11CVHRXX</v>
          </cell>
          <cell r="G170" t="str">
            <v>CONFOCAL</v>
          </cell>
        </row>
        <row r="171">
          <cell r="E171" t="str">
            <v>PFM16803/F116/MF10CVHRMU</v>
          </cell>
          <cell r="G171" t="str">
            <v>CONFOCAL</v>
          </cell>
        </row>
        <row r="172">
          <cell r="E172" t="str">
            <v>CQ128803/U128/ME12CVHRXX</v>
          </cell>
        </row>
        <row r="173">
          <cell r="E173" t="str">
            <v>CQA2A803/U128/ME12CVHRXX</v>
          </cell>
          <cell r="H173" t="str">
            <v>CQ AD2EM ARBOIS  (DOUMENQ)</v>
          </cell>
        </row>
        <row r="174">
          <cell r="E174" t="str">
            <v>CQBIO803/U128/ME12CVHRXX</v>
          </cell>
          <cell r="H174" t="str">
            <v>CQ BIOSCIENCES  (REGLIER)</v>
          </cell>
        </row>
        <row r="175">
          <cell r="E175" t="str">
            <v>CQSTE803/U128/ME12CVHRXX</v>
          </cell>
          <cell r="H175" t="str">
            <v>CQ STEREO (PARRAIN)</v>
          </cell>
        </row>
        <row r="176">
          <cell r="E176" t="str">
            <v>CQA2J803/U128/ME12CVHRXX</v>
          </cell>
          <cell r="H176" t="str">
            <v>CQ AD2EM ST JEROME (KYSTER)</v>
          </cell>
        </row>
        <row r="177">
          <cell r="E177" t="str">
            <v>CQCHI803/U128/ME12CVHRXX</v>
          </cell>
          <cell r="H177" t="str">
            <v>CQ CHIROSCIENCES (BUONO)</v>
          </cell>
        </row>
        <row r="178">
          <cell r="E178" t="str">
            <v>CQCES803/U128/ME12CVHRXX</v>
          </cell>
          <cell r="H178" t="str">
            <v>CQ CES (CALDARELLI)</v>
          </cell>
        </row>
        <row r="179">
          <cell r="E179" t="str">
            <v>CQCTO803/U128/ME12CVHRXX</v>
          </cell>
          <cell r="H179" t="str">
            <v>CQ CTOM (HUMBEL)</v>
          </cell>
        </row>
        <row r="180">
          <cell r="E180" t="str">
            <v>CQHIT803/U128/ME12CVHRXX</v>
          </cell>
          <cell r="H180" t="str">
            <v>CQ HIT (MAlignka FIGARELLAFEI)</v>
          </cell>
        </row>
        <row r="181">
          <cell r="E181" t="str">
            <v>CROM1803/U128/AN09RAHRXX</v>
          </cell>
          <cell r="F181" t="str">
            <v>ANR</v>
          </cell>
          <cell r="G181" t="str">
            <v>CHROM</v>
          </cell>
        </row>
        <row r="182">
          <cell r="E182" t="str">
            <v>AERM2803/U128/OA07RAHRXX</v>
          </cell>
          <cell r="F182" t="str">
            <v>AGENCE EAU</v>
          </cell>
        </row>
        <row r="183">
          <cell r="E183" t="str">
            <v>MORGA803/U128/MF07RAHRXX</v>
          </cell>
          <cell r="G183" t="str">
            <v>MORGANES</v>
          </cell>
        </row>
        <row r="184">
          <cell r="E184" t="str">
            <v>ECOSY803/U128/CR07RAHRXX</v>
          </cell>
          <cell r="G184" t="str">
            <v>ECOSYNTHESE 2007</v>
          </cell>
        </row>
        <row r="185">
          <cell r="E185" t="str">
            <v>SYNTH803/U128/AN07RAHRXX</v>
          </cell>
          <cell r="F185" t="str">
            <v>ANR</v>
          </cell>
          <cell r="G185" t="str">
            <v>SYNTHECO</v>
          </cell>
        </row>
        <row r="186">
          <cell r="E186" t="str">
            <v>CASAL803/U128/AN07RAHRXX</v>
          </cell>
          <cell r="F186" t="str">
            <v>ANR</v>
          </cell>
          <cell r="G186" t="str">
            <v>CASAL</v>
          </cell>
        </row>
        <row r="187">
          <cell r="E187" t="str">
            <v>CP2DX803/U128/AN07RAHRXX</v>
          </cell>
          <cell r="F187" t="str">
            <v>ANR</v>
          </cell>
        </row>
        <row r="188">
          <cell r="E188" t="str">
            <v>QCARS803/U128/CR07RAHRXX</v>
          </cell>
          <cell r="F188" t="str">
            <v>CRPACA</v>
          </cell>
          <cell r="G188" t="str">
            <v>QCARSPI</v>
          </cell>
        </row>
        <row r="189">
          <cell r="E189" t="str">
            <v>EPICX803/U128/CR08RAHRXX</v>
          </cell>
          <cell r="F189" t="str">
            <v>CRPACA</v>
          </cell>
        </row>
        <row r="190">
          <cell r="E190" t="str">
            <v>FQSXX803/U128/CR08RAHRXX</v>
          </cell>
          <cell r="F190" t="str">
            <v>CRPACA</v>
          </cell>
          <cell r="G190" t="str">
            <v>FQS</v>
          </cell>
        </row>
        <row r="191">
          <cell r="E191" t="str">
            <v>VIRAZ803/U128/MF09RAHRXX</v>
          </cell>
          <cell r="G191" t="str">
            <v>VIRAZAL</v>
          </cell>
        </row>
        <row r="192">
          <cell r="E192" t="str">
            <v>SPIRA803/U128/AN09CVHRXX</v>
          </cell>
          <cell r="F192" t="str">
            <v>ANR</v>
          </cell>
          <cell r="G192" t="str">
            <v>SPIRAL</v>
          </cell>
        </row>
        <row r="193">
          <cell r="E193" t="str">
            <v>RMNXX803/U128/CR09RAHRXX</v>
          </cell>
          <cell r="F193" t="str">
            <v>CRPACA</v>
          </cell>
        </row>
        <row r="194">
          <cell r="E194" t="str">
            <v>AIRCL803/U128/MF09CVHRXX</v>
          </cell>
          <cell r="H194" t="str">
            <v>DGCI AIR CLAIR 09290191 / PACA DEB 09-1510 N° 2009-23774</v>
          </cell>
        </row>
        <row r="195">
          <cell r="E195" t="str">
            <v>PEPSA803/U128/AN09CVHRXX</v>
          </cell>
          <cell r="F195" t="str">
            <v>ANR</v>
          </cell>
          <cell r="G195" t="str">
            <v>PEPSEA</v>
          </cell>
        </row>
        <row r="196">
          <cell r="E196" t="str">
            <v>EQUIT803/U128/MF09CVHRXX</v>
          </cell>
          <cell r="G196" t="str">
            <v>EQUITY</v>
          </cell>
        </row>
        <row r="197">
          <cell r="E197" t="str">
            <v>SCORC803/U128/CR09RAHRXX</v>
          </cell>
          <cell r="F197" t="str">
            <v>CRPACA</v>
          </cell>
          <cell r="G197" t="str">
            <v>SCORCHEM</v>
          </cell>
        </row>
        <row r="198">
          <cell r="E198" t="str">
            <v>NANOF803/U128/AN10CVHRXX</v>
          </cell>
          <cell r="F198" t="str">
            <v>ANR</v>
          </cell>
          <cell r="G198" t="str">
            <v>NANOFREZES</v>
          </cell>
        </row>
        <row r="199">
          <cell r="E199" t="str">
            <v>SEDIE803/U128/CR10CVHRXX</v>
          </cell>
          <cell r="F199" t="str">
            <v>CRPACA</v>
          </cell>
          <cell r="G199" t="str">
            <v>SEDIEVAL</v>
          </cell>
        </row>
        <row r="200">
          <cell r="E200" t="str">
            <v>ORCAD803/U128/AN10CVHRXX</v>
          </cell>
          <cell r="F200" t="str">
            <v>ANR</v>
          </cell>
          <cell r="G200" t="str">
            <v>ORCADEME</v>
          </cell>
        </row>
        <row r="201">
          <cell r="E201" t="str">
            <v>NUXEX803/U128/AN10CVHRXX</v>
          </cell>
          <cell r="F201" t="str">
            <v>ANR</v>
          </cell>
          <cell r="G201" t="str">
            <v>NUCEXP</v>
          </cell>
        </row>
        <row r="202">
          <cell r="E202" t="str">
            <v>CH128803/U128/AM12CVHRXX</v>
          </cell>
          <cell r="F202" t="str">
            <v>CNRS</v>
          </cell>
        </row>
        <row r="203">
          <cell r="E203" t="str">
            <v>REMYN803/U128/SP11CVHRXX</v>
          </cell>
          <cell r="H203" t="str">
            <v>REMYND</v>
          </cell>
        </row>
        <row r="204">
          <cell r="E204" t="str">
            <v>PEPDI803/U128/EU11RAHRXX</v>
          </cell>
          <cell r="H204" t="str">
            <v>PEPDIODE</v>
          </cell>
        </row>
        <row r="205">
          <cell r="E205" t="str">
            <v>INDON803/U128/OA11CVHRXX</v>
          </cell>
          <cell r="H205" t="str">
            <v>INDONESIE</v>
          </cell>
        </row>
        <row r="206">
          <cell r="E206" t="str">
            <v>OEREK803/U128/AN11RAHRXX</v>
          </cell>
          <cell r="H206" t="str">
            <v>OEREKA</v>
          </cell>
        </row>
        <row r="207">
          <cell r="E207" t="str">
            <v>CM128803/U128/AU12CVHRXX</v>
          </cell>
          <cell r="H207" t="str">
            <v>CMCU ARTAUD</v>
          </cell>
        </row>
        <row r="208">
          <cell r="E208" t="str">
            <v>MARS2803/U128/AN08RAHRMU</v>
          </cell>
          <cell r="F208" t="str">
            <v>ANR</v>
          </cell>
          <cell r="G208" t="str">
            <v>MARSECO</v>
          </cell>
        </row>
        <row r="209">
          <cell r="E209" t="str">
            <v>RCOMX803/U128/ME12CVHRXX</v>
          </cell>
          <cell r="F209" t="str">
            <v>MESR</v>
          </cell>
        </row>
        <row r="210">
          <cell r="E210" t="str">
            <v>OXIZY803/U128/ME12CVHRXX</v>
          </cell>
          <cell r="F210" t="str">
            <v>MESR</v>
          </cell>
        </row>
        <row r="211">
          <cell r="E211" t="str">
            <v>SANTI803/U128/SP10CVHRCI</v>
          </cell>
          <cell r="F211" t="str">
            <v>TOTAL</v>
          </cell>
          <cell r="G211" t="str">
            <v>CIFRE</v>
          </cell>
        </row>
        <row r="212">
          <cell r="E212" t="str">
            <v>BIOWA803/U128/SP09CVHRXX</v>
          </cell>
          <cell r="H212" t="str">
            <v>CONTRAT PRESTATIONS</v>
          </cell>
        </row>
        <row r="213">
          <cell r="E213" t="str">
            <v>CLARI803/U128/SP10CVHRXX</v>
          </cell>
          <cell r="H213" t="str">
            <v>CLARIANT</v>
          </cell>
        </row>
        <row r="214">
          <cell r="E214" t="str">
            <v>CROM2803/U128/AN09RAHRXX</v>
          </cell>
          <cell r="F214" t="str">
            <v>ANR</v>
          </cell>
          <cell r="G214" t="str">
            <v>CHROM</v>
          </cell>
          <cell r="H214" t="str">
            <v>AD2EM ARBOIS</v>
          </cell>
        </row>
        <row r="215">
          <cell r="E215" t="str">
            <v>EUROT803/U128/OA09RAHRXX</v>
          </cell>
          <cell r="F215" t="str">
            <v>OSEO</v>
          </cell>
          <cell r="G215" t="str">
            <v>EUROTRANSBIO</v>
          </cell>
          <cell r="H215" t="str">
            <v>CLARIANT MURIEL</v>
          </cell>
        </row>
        <row r="216">
          <cell r="E216" t="str">
            <v>REC28803/U128/MF12CVHRXX</v>
          </cell>
          <cell r="H216" t="str">
            <v>CHARABOT2</v>
          </cell>
        </row>
        <row r="217">
          <cell r="E217" t="str">
            <v>CHIRB803/U128/SP11CVHRXX</v>
          </cell>
          <cell r="G217" t="str">
            <v>CHIRBASE</v>
          </cell>
          <cell r="H217" t="str">
            <v>CMCU SEGUIN</v>
          </cell>
        </row>
        <row r="218">
          <cell r="E218" t="str">
            <v>KORIF803/U128/SP10CVHRCI</v>
          </cell>
          <cell r="G218" t="str">
            <v>CIFRE M KORIFI</v>
          </cell>
          <cell r="H218" t="str">
            <v>CROUS:PROGRAMME FRANCO-ALGERIEN</v>
          </cell>
        </row>
        <row r="219">
          <cell r="E219" t="str">
            <v>CLARV803/U128/SP01RAHRAXX</v>
          </cell>
          <cell r="H219" t="str">
            <v>TASSILI 093DU 775 PARTENARIAT HUBERT CURIEN</v>
          </cell>
        </row>
        <row r="220">
          <cell r="E220" t="str">
            <v>CHARA803/U128/SP11CVHRXX</v>
          </cell>
          <cell r="H220" t="str">
            <v>KIC INNOENERGY</v>
          </cell>
        </row>
        <row r="221">
          <cell r="E221" t="str">
            <v>SCHAE803/U128/SP10CVHRCI</v>
          </cell>
          <cell r="G221" t="str">
            <v>CIFRE SCHAEFFER</v>
          </cell>
          <cell r="H221" t="str">
            <v xml:space="preserve">3ème TRANCHE BIS  PLATEAU TECHNOLOGIQUE </v>
          </cell>
        </row>
        <row r="222">
          <cell r="E222" t="str">
            <v>FEAMX803/U128/VM10RAHRXX</v>
          </cell>
          <cell r="F222" t="str">
            <v>VM</v>
          </cell>
          <cell r="H222" t="str">
            <v>ESTEC CEE 14313/01NL/SH</v>
          </cell>
        </row>
        <row r="223">
          <cell r="E223" t="str">
            <v>CQ129803/U129/ME12CVHRXX</v>
          </cell>
          <cell r="F223" t="str">
            <v>MESR</v>
          </cell>
          <cell r="H223" t="str">
            <v>IMPIKA CONTRAT ETUDE</v>
          </cell>
        </row>
        <row r="224">
          <cell r="E224" t="str">
            <v>CQINF803/U129/ME12CVHRXX</v>
          </cell>
          <cell r="F224" t="str">
            <v>MESR</v>
          </cell>
          <cell r="H224" t="str">
            <v>FOUR SIC</v>
          </cell>
        </row>
        <row r="225">
          <cell r="E225" t="str">
            <v>CQHYG803/U129/ME12CVHRXX</v>
          </cell>
          <cell r="F225" t="str">
            <v>MESR</v>
          </cell>
          <cell r="H225" t="str">
            <v xml:space="preserve">INP TOULOUSE </v>
          </cell>
        </row>
        <row r="226">
          <cell r="E226" t="str">
            <v>CQJJF803/U129/ME12CVHRXX</v>
          </cell>
          <cell r="F226" t="str">
            <v>MESR</v>
          </cell>
          <cell r="H226" t="str">
            <v>AXIOSUN</v>
          </cell>
        </row>
        <row r="227">
          <cell r="E227" t="str">
            <v>CQFDE803/U129/ME12CVHRXX</v>
          </cell>
          <cell r="F227" t="str">
            <v>MESR</v>
          </cell>
          <cell r="H227" t="str">
            <v>CENTRE MICROTECHNIQUE</v>
          </cell>
        </row>
        <row r="228">
          <cell r="E228" t="str">
            <v>CQHBA803/U129/ME12CVHRXX</v>
          </cell>
          <cell r="F228" t="str">
            <v>MESR</v>
          </cell>
          <cell r="H228" t="str">
            <v>CIFRE NXP PHILIPS</v>
          </cell>
        </row>
        <row r="229">
          <cell r="E229" t="str">
            <v>CQOTH803/U129/ME12CVHRXX</v>
          </cell>
          <cell r="F229" t="str">
            <v>MESR</v>
          </cell>
          <cell r="H229" t="str">
            <v>ESA XRMON  C20288</v>
          </cell>
        </row>
        <row r="230">
          <cell r="E230" t="str">
            <v>CQBPI803/U129/ME12CVHRXX</v>
          </cell>
          <cell r="F230" t="str">
            <v>MESR</v>
          </cell>
        </row>
        <row r="231">
          <cell r="E231" t="str">
            <v>CQDUS803/U129/ME12CVHRXX</v>
          </cell>
          <cell r="F231" t="str">
            <v>MESR</v>
          </cell>
        </row>
        <row r="232">
          <cell r="E232" t="str">
            <v>CQAST803/U129/ME12CVHRXX</v>
          </cell>
          <cell r="F232" t="str">
            <v>MESR</v>
          </cell>
        </row>
        <row r="233">
          <cell r="E233" t="str">
            <v>CQBBI803/U129/ME12CVHRXX</v>
          </cell>
          <cell r="F233" t="str">
            <v>MESR</v>
          </cell>
        </row>
        <row r="234">
          <cell r="E234" t="str">
            <v>CQFLA803/U129/ME12CVHRXX</v>
          </cell>
          <cell r="F234" t="str">
            <v>MESR</v>
          </cell>
        </row>
        <row r="235">
          <cell r="E235" t="str">
            <v>CQPMA803/U129/ME12CVHRXX</v>
          </cell>
          <cell r="F235" t="str">
            <v>MESR</v>
          </cell>
        </row>
        <row r="236">
          <cell r="E236" t="str">
            <v>CQKAG803/U129/ME12CVHRXX</v>
          </cell>
          <cell r="F236" t="str">
            <v>MESR</v>
          </cell>
        </row>
        <row r="237">
          <cell r="E237" t="str">
            <v>CQJMT803/U129/ME12CVHRXX</v>
          </cell>
          <cell r="F237" t="str">
            <v>MESR</v>
          </cell>
        </row>
        <row r="238">
          <cell r="E238" t="str">
            <v>CQIBE803/U129/ME12CVHRXX</v>
          </cell>
          <cell r="F238" t="str">
            <v>MESR</v>
          </cell>
        </row>
        <row r="239">
          <cell r="E239" t="str">
            <v>CQLES803/U129/ME12CVHRXX</v>
          </cell>
          <cell r="F239" t="str">
            <v>MESR</v>
          </cell>
        </row>
        <row r="240">
          <cell r="E240" t="str">
            <v>CQDMA803/U129/ME12CVHRXX</v>
          </cell>
          <cell r="F240" t="str">
            <v>MESR</v>
          </cell>
        </row>
        <row r="241">
          <cell r="E241" t="str">
            <v>CQPPA803/U129/ME12CVHRXX</v>
          </cell>
          <cell r="F241" t="str">
            <v>MESR</v>
          </cell>
        </row>
        <row r="242">
          <cell r="E242" t="str">
            <v>CQLRA803/U129/ME12CVHRXX</v>
          </cell>
          <cell r="F242" t="str">
            <v>MESR</v>
          </cell>
        </row>
        <row r="243">
          <cell r="E243" t="str">
            <v>CM129803/U129/AU12CVHRXX</v>
          </cell>
          <cell r="H243" t="str">
            <v>CMCU SEGUIN</v>
          </cell>
        </row>
        <row r="244">
          <cell r="E244" t="str">
            <v>NOSEA803/U129/CG12CVHRXX</v>
          </cell>
          <cell r="F244" t="str">
            <v>CG13</v>
          </cell>
          <cell r="G244" t="str">
            <v>NANOSEA</v>
          </cell>
        </row>
        <row r="245">
          <cell r="E245" t="str">
            <v>CROUS803/U129/OR12CVHRXX</v>
          </cell>
          <cell r="H245" t="str">
            <v>CROUS:PROGRAMME FRANCO-ALGERIEN</v>
          </cell>
        </row>
        <row r="246">
          <cell r="E246" t="str">
            <v>CH129803/U129/AM12CVHRXX</v>
          </cell>
          <cell r="F246" t="str">
            <v>CNRS</v>
          </cell>
        </row>
        <row r="247">
          <cell r="E247" t="str">
            <v>SICLA803/U129/AN06RAHRXX</v>
          </cell>
          <cell r="F247" t="str">
            <v>ANR</v>
          </cell>
          <cell r="G247" t="str">
            <v>SICLADES</v>
          </cell>
        </row>
        <row r="248">
          <cell r="E248" t="str">
            <v>AMOSI803/U129/CR07RAHRXX</v>
          </cell>
          <cell r="F248" t="str">
            <v>CRPACA</v>
          </cell>
          <cell r="G248" t="str">
            <v>AMOSIS</v>
          </cell>
        </row>
        <row r="249">
          <cell r="E249" t="str">
            <v>ORTOF803/U129/MA07RAHRXX</v>
          </cell>
          <cell r="F249" t="str">
            <v>MINEFI</v>
          </cell>
        </row>
        <row r="250">
          <cell r="E250" t="str">
            <v>SPARC803/U129/AN07RAHRXX</v>
          </cell>
          <cell r="F250" t="str">
            <v>ANR</v>
          </cell>
          <cell r="G250" t="str">
            <v>SPARCS</v>
          </cell>
        </row>
        <row r="251">
          <cell r="E251" t="str">
            <v>MULTI803/U129/AN08RAHRXX</v>
          </cell>
          <cell r="F251" t="str">
            <v>ANR</v>
          </cell>
          <cell r="G251" t="str">
            <v>MULTIXEN</v>
          </cell>
        </row>
        <row r="252">
          <cell r="E252" t="str">
            <v>PEPSX803/U129/AN10CVHRXX</v>
          </cell>
          <cell r="F252" t="str">
            <v>ANR</v>
          </cell>
          <cell r="G252" t="str">
            <v xml:space="preserve">PEPS </v>
          </cell>
        </row>
        <row r="253">
          <cell r="E253" t="str">
            <v>IMPE5803/U129/AN10CVHRXX</v>
          </cell>
          <cell r="F253" t="str">
            <v>ANR</v>
          </cell>
          <cell r="G253" t="str">
            <v>IMPECNANO</v>
          </cell>
        </row>
        <row r="254">
          <cell r="E254" t="str">
            <v>PIEGE803/U129/VM9CVHRXX</v>
          </cell>
          <cell r="F254" t="str">
            <v>VM</v>
          </cell>
          <cell r="G254" t="str">
            <v>PIEGEAGE</v>
          </cell>
        </row>
        <row r="255">
          <cell r="E255" t="str">
            <v>SPECT803/U129/MF09CVHRXX</v>
          </cell>
          <cell r="F255" t="str">
            <v>VM</v>
          </cell>
          <cell r="G255" t="str">
            <v>SPECTROMETRE</v>
          </cell>
        </row>
        <row r="256">
          <cell r="E256" t="str">
            <v>COCOA803/U129/AM10CVHRXX</v>
          </cell>
          <cell r="F256" t="str">
            <v>DGCIS</v>
          </cell>
          <cell r="G256" t="str">
            <v>COCOA</v>
          </cell>
        </row>
        <row r="257">
          <cell r="E257" t="str">
            <v>SOLCI803/U129/CN09CVHRXX</v>
          </cell>
          <cell r="F257" t="str">
            <v>OSEO</v>
          </cell>
          <cell r="G257" t="str">
            <v>SOLCIS</v>
          </cell>
        </row>
        <row r="258">
          <cell r="E258" t="str">
            <v>COMET803/U129/MF10RAHRXX</v>
          </cell>
          <cell r="G258" t="str">
            <v>COMET</v>
          </cell>
        </row>
        <row r="259">
          <cell r="E259" t="str">
            <v>NANOS803/U129/MF10RAHRXX</v>
          </cell>
          <cell r="F259" t="str">
            <v>CRPACA</v>
          </cell>
          <cell r="G259" t="str">
            <v>NANOSURF</v>
          </cell>
        </row>
        <row r="260">
          <cell r="E260" t="str">
            <v>POEMX803/U129/AN10RAHRXX</v>
          </cell>
          <cell r="F260" t="str">
            <v>ANR</v>
          </cell>
          <cell r="G260" t="str">
            <v>POEM</v>
          </cell>
        </row>
        <row r="261">
          <cell r="E261" t="str">
            <v>EMPHO803/U129/CR10RAHRXX</v>
          </cell>
          <cell r="F261" t="str">
            <v>CRPACA</v>
          </cell>
          <cell r="G261" t="str">
            <v>EMPHOTER</v>
          </cell>
        </row>
        <row r="262">
          <cell r="E262" t="str">
            <v>HABIS803/U129/AN11RAHRXX</v>
          </cell>
          <cell r="F262" t="str">
            <v>ANR</v>
          </cell>
          <cell r="G262" t="str">
            <v>BOLID</v>
          </cell>
        </row>
        <row r="263">
          <cell r="E263" t="str">
            <v>TASSI803/U129/AU11CVHRXX</v>
          </cell>
          <cell r="H263" t="str">
            <v>TASSILI 093DU 775 PARTENARIAT HUBERT CURIEN</v>
          </cell>
        </row>
        <row r="264">
          <cell r="E264" t="str">
            <v>SMART803/U129/EU11RAHRXX</v>
          </cell>
          <cell r="H264" t="str">
            <v>KIC INNOENERGY</v>
          </cell>
        </row>
        <row r="265">
          <cell r="E265" t="str">
            <v>PFM29803/U129/MF10CVHRMU</v>
          </cell>
          <cell r="H265" t="str">
            <v xml:space="preserve">3ème TRANCHE BIS  PLATEAU TECHNOLOGIQUE </v>
          </cell>
        </row>
        <row r="266">
          <cell r="E266" t="str">
            <v>CETSO803/U129/OR08RAHRXX</v>
          </cell>
          <cell r="H266" t="str">
            <v>ESTEC CEE 14313/01NL/SH</v>
          </cell>
        </row>
        <row r="267">
          <cell r="E267" t="str">
            <v>GENS2803/U129/FR09RAHRXX</v>
          </cell>
          <cell r="F267" t="str">
            <v>DGA</v>
          </cell>
          <cell r="G267" t="str">
            <v>GENSUPRA</v>
          </cell>
        </row>
        <row r="268">
          <cell r="E268" t="str">
            <v>MONIE803/U129/SP09RAHRCI</v>
          </cell>
          <cell r="G268" t="str">
            <v>CIFRE MONIER</v>
          </cell>
        </row>
        <row r="269">
          <cell r="E269" t="str">
            <v>IODE803/U129/CR08RAHRXX</v>
          </cell>
          <cell r="F269" t="str">
            <v>CRPACA</v>
          </cell>
        </row>
        <row r="270">
          <cell r="E270" t="str">
            <v>OPTIM803/U129/CG09RAHRXX</v>
          </cell>
          <cell r="F270" t="str">
            <v>CG13</v>
          </cell>
          <cell r="G270" t="str">
            <v>OPTIMED</v>
          </cell>
        </row>
        <row r="271">
          <cell r="E271" t="str">
            <v>IMPIK803/U129/SP09CVHRXX</v>
          </cell>
          <cell r="H271" t="str">
            <v>IMPIKA CONTRAT ETUDE</v>
          </cell>
        </row>
        <row r="272">
          <cell r="E272" t="str">
            <v>FOSIC803/U129/SP12CVHRXX</v>
          </cell>
          <cell r="H272" t="str">
            <v>FOUR SIC</v>
          </cell>
        </row>
        <row r="273">
          <cell r="E273" t="str">
            <v>NANOM803/U129/MF09CVHRXX</v>
          </cell>
          <cell r="G273" t="str">
            <v>NANOMAG</v>
          </cell>
        </row>
        <row r="274">
          <cell r="E274" t="str">
            <v>BOUCH803/U129/SP09CVHRCI</v>
          </cell>
          <cell r="F274" t="str">
            <v>STMICRO</v>
          </cell>
          <cell r="G274" t="str">
            <v>CIFRE BOUCHACHIA</v>
          </cell>
        </row>
        <row r="275">
          <cell r="E275" t="str">
            <v>ARBAO803/U129/SP09CVHRCI</v>
          </cell>
          <cell r="F275" t="str">
            <v>STMICRO</v>
          </cell>
          <cell r="G275" t="str">
            <v>CIFRE ARBAOUI</v>
          </cell>
        </row>
        <row r="276">
          <cell r="E276" t="str">
            <v>MOREA803/U129/SP10CVHRCI</v>
          </cell>
          <cell r="F276" t="str">
            <v>NEXCIS</v>
          </cell>
          <cell r="G276" t="str">
            <v>CIFRE</v>
          </cell>
        </row>
        <row r="277">
          <cell r="E277" t="str">
            <v>DELAT803/U129/SP09CVHRCI</v>
          </cell>
          <cell r="F277" t="str">
            <v>STMICRO</v>
          </cell>
          <cell r="G277" t="str">
            <v>CIFRE DELATTRE</v>
          </cell>
        </row>
        <row r="278">
          <cell r="E278" t="str">
            <v>INPTO803/U129/MF10CVHRXX</v>
          </cell>
          <cell r="H278" t="str">
            <v xml:space="preserve">INP TOULOUSE </v>
          </cell>
        </row>
        <row r="279">
          <cell r="E279" t="str">
            <v>AXIOS803/U129/SP10CVHRXX</v>
          </cell>
          <cell r="H279" t="str">
            <v>AXIOSUN</v>
          </cell>
        </row>
        <row r="280">
          <cell r="E280" t="str">
            <v>REC29803/U129/MF12CVHRXX</v>
          </cell>
          <cell r="H280" t="str">
            <v>CENTRE MICROTECHNIQUE</v>
          </cell>
        </row>
        <row r="281">
          <cell r="E281" t="str">
            <v>IMBER803/U129/SP06RAHRXX</v>
          </cell>
          <cell r="H281" t="str">
            <v>CIFRE NXP PHILIPS</v>
          </cell>
        </row>
        <row r="282">
          <cell r="E282" t="str">
            <v>XRMON803/U129/OR07RAHRXX</v>
          </cell>
          <cell r="H282" t="str">
            <v>ESA XRMON  C20288</v>
          </cell>
        </row>
        <row r="283">
          <cell r="E283" t="str">
            <v>CHECK803/U129/SP11CVHRXX</v>
          </cell>
          <cell r="H283" t="str">
            <v>CHECKUPSOLAR - CONTRAT DE LICENCE EXCLUSIVE DE BREVET ET DE SAVOIR FAIRE</v>
          </cell>
        </row>
        <row r="284">
          <cell r="E284" t="str">
            <v>CQ130803/U130/ME12CVHRXX</v>
          </cell>
          <cell r="H284" t="str">
            <v>CONTRAT QUADRIENNAL M2P2</v>
          </cell>
        </row>
        <row r="285">
          <cell r="E285" t="str">
            <v>MEMP4803/U130/MF11CVHRXX</v>
          </cell>
          <cell r="H285" t="str">
            <v>CONGRES MEM-PROV IV</v>
          </cell>
        </row>
        <row r="286">
          <cell r="E286" t="str">
            <v>MERIS803/U130/MF08RAHRXX</v>
          </cell>
          <cell r="F286" t="str">
            <v>MINEFI</v>
          </cell>
          <cell r="G286" t="str">
            <v>MERISIER</v>
          </cell>
        </row>
        <row r="287">
          <cell r="E287" t="str">
            <v>EAUSM803/U130/VM08RAHRXX</v>
          </cell>
          <cell r="F287" t="str">
            <v>VM</v>
          </cell>
          <cell r="G287" t="str">
            <v>EAUSMOSE</v>
          </cell>
        </row>
        <row r="288">
          <cell r="E288" t="str">
            <v>LAGUM803/U130/MF11RAHRXX</v>
          </cell>
          <cell r="H288" t="str">
            <v>LAGUMEN</v>
          </cell>
        </row>
        <row r="289">
          <cell r="E289" t="str">
            <v>CPART803/U130/AN09RAHRXX</v>
          </cell>
          <cell r="F289" t="str">
            <v>ANR</v>
          </cell>
        </row>
        <row r="290">
          <cell r="E290" t="str">
            <v>FTUCK803/U130/FO09CVHRXX</v>
          </cell>
          <cell r="H290" t="str">
            <v>FONDATION TUCK ENERBIO</v>
          </cell>
        </row>
        <row r="291">
          <cell r="E291" t="str">
            <v>COSIN803/U130/AN10CVHRXX</v>
          </cell>
          <cell r="F291" t="str">
            <v>ANR</v>
          </cell>
          <cell r="G291" t="str">
            <v>COSINUS</v>
          </cell>
        </row>
        <row r="292">
          <cell r="E292" t="str">
            <v>SALIN803/U130/MF10CVHRXX</v>
          </cell>
          <cell r="G292" t="str">
            <v>SALINALGUES</v>
          </cell>
        </row>
        <row r="293">
          <cell r="E293" t="str">
            <v>PRIDE803/U130/MF10CVHRXX</v>
          </cell>
          <cell r="G293" t="str">
            <v>PRIDES</v>
          </cell>
        </row>
        <row r="294">
          <cell r="E294" t="str">
            <v>BIOCI803/U130/CR10CVHRXX</v>
          </cell>
          <cell r="F294" t="str">
            <v>CRPACA</v>
          </cell>
          <cell r="G294" t="str">
            <v>BIOCIME</v>
          </cell>
        </row>
        <row r="295">
          <cell r="E295" t="str">
            <v>KSCHX803/U130/AM12CVHRXX</v>
          </cell>
          <cell r="H295" t="str">
            <v>Colloque KSCH</v>
          </cell>
        </row>
        <row r="296">
          <cell r="E296" t="str">
            <v>FSEXX803/U130/EU05RAHRXX</v>
          </cell>
          <cell r="F296" t="str">
            <v>EUROPE</v>
          </cell>
        </row>
        <row r="297">
          <cell r="E297" t="str">
            <v>COLMA803/U130/SP08RAHRXX</v>
          </cell>
          <cell r="F297" t="str">
            <v>SUEZ</v>
          </cell>
        </row>
        <row r="298">
          <cell r="E298" t="str">
            <v>ALPH1803/U130/SP10CVHRXX</v>
          </cell>
          <cell r="F298" t="str">
            <v>ALPHABIOTECH</v>
          </cell>
        </row>
        <row r="299">
          <cell r="E299" t="str">
            <v>POROS803/U130/SP09CVHRXX</v>
          </cell>
          <cell r="F299" t="str">
            <v>SUEZ</v>
          </cell>
        </row>
        <row r="300">
          <cell r="E300" t="str">
            <v>ROBER803/U130/SP10CVHRXX</v>
          </cell>
          <cell r="H300" t="str">
            <v>ROBERTET</v>
          </cell>
        </row>
        <row r="301">
          <cell r="E301" t="str">
            <v>CDIIM803/U130/SP10CVHRXX</v>
          </cell>
          <cell r="H301" t="str">
            <v>CDI</v>
          </cell>
        </row>
        <row r="302">
          <cell r="E302" t="str">
            <v>REGUL803/U130/SP10CVHRXX</v>
          </cell>
          <cell r="G302" t="str">
            <v>CIFRE REGULA</v>
          </cell>
        </row>
        <row r="303">
          <cell r="E303" t="str">
            <v>PAPGI803/U130/SP10CVHRXX</v>
          </cell>
          <cell r="H303" t="str">
            <v>PAPETERIE DE GIROUX</v>
          </cell>
        </row>
        <row r="304">
          <cell r="E304" t="str">
            <v>CTOXX803/U130/SP10CVHRXX</v>
          </cell>
          <cell r="H304" t="str">
            <v>CENTRE TECHNIQUE DE L'OLIVIER</v>
          </cell>
        </row>
        <row r="305">
          <cell r="E305" t="str">
            <v>SECHA803/U130/SP10CVHRXX</v>
          </cell>
          <cell r="H305" t="str">
            <v>CONTRE CONSERVATION DU LIVRE - SECHAGE</v>
          </cell>
        </row>
        <row r="306">
          <cell r="E306" t="str">
            <v>IFFXX803/U130/SP10CVHRXX</v>
          </cell>
          <cell r="H306" t="str">
            <v>IFF PURIFICATION</v>
          </cell>
        </row>
        <row r="307">
          <cell r="E307" t="str">
            <v>ALPH2803/U130/SP11CVHRXX</v>
          </cell>
          <cell r="F307" t="str">
            <v>ALPHABIOTECH</v>
          </cell>
        </row>
        <row r="308">
          <cell r="E308" t="str">
            <v>PECHE803/U130/SP11CVHRXX</v>
          </cell>
          <cell r="F308" t="str">
            <v>SEM</v>
          </cell>
        </row>
        <row r="309">
          <cell r="E309" t="str">
            <v>INGE2803/U130/MF09CVHRMU</v>
          </cell>
          <cell r="H309" t="str">
            <v>PROJET 2 INGENIERIE M2P2</v>
          </cell>
        </row>
        <row r="310">
          <cell r="E310" t="str">
            <v>SEMAC803/U130/SP07RAHRXX</v>
          </cell>
          <cell r="H310" t="str">
            <v>ACCORD CADRE SEM</v>
          </cell>
        </row>
        <row r="311">
          <cell r="E311" t="str">
            <v>CQ131803/F131/ME12CVHRXX</v>
          </cell>
          <cell r="H311" t="str">
            <v>CONTRAT QUADRIENNAL ECOREV</v>
          </cell>
        </row>
        <row r="312">
          <cell r="E312" t="str">
            <v>HYDRO803/F131/CR08RATRXX</v>
          </cell>
          <cell r="F312" t="str">
            <v>CRPACA</v>
          </cell>
          <cell r="G312" t="str">
            <v>HYDROSYS</v>
          </cell>
        </row>
        <row r="313">
          <cell r="E313" t="str">
            <v>CARNO803/FICS/AN07CVHRXX</v>
          </cell>
          <cell r="F313" t="str">
            <v>ANR</v>
          </cell>
        </row>
        <row r="314">
          <cell r="E314" t="str">
            <v>CQCRE803/ADDP/ME12CVHRXX</v>
          </cell>
          <cell r="F314" t="str">
            <v>MESR</v>
          </cell>
        </row>
        <row r="315">
          <cell r="E315" t="str">
            <v>CQ502803/E502/ME12CVHRXX</v>
          </cell>
          <cell r="F315" t="str">
            <v>MESR</v>
          </cell>
        </row>
        <row r="316">
          <cell r="E316" t="str">
            <v>GIPDJ803/E502/OA10CVTRXX</v>
          </cell>
          <cell r="H316" t="str">
            <v>GIP DROIT ET JUSTICE</v>
          </cell>
        </row>
        <row r="317">
          <cell r="E317" t="str">
            <v>CQ503803/E503/ME12CVHRXX</v>
          </cell>
          <cell r="F317" t="str">
            <v>MESR</v>
          </cell>
        </row>
        <row r="318">
          <cell r="E318" t="str">
            <v>CQREL803/E503/ME12CVHRXX</v>
          </cell>
          <cell r="F318" t="str">
            <v>MESR</v>
          </cell>
        </row>
        <row r="319">
          <cell r="E319" t="str">
            <v>CQ507803/E507/ME12CVHRXX</v>
          </cell>
          <cell r="F319" t="str">
            <v>MESR</v>
          </cell>
        </row>
        <row r="320">
          <cell r="E320" t="str">
            <v>FI507803/E507/ME12CVHRXX</v>
          </cell>
          <cell r="F320" t="str">
            <v>MESR</v>
          </cell>
        </row>
        <row r="321">
          <cell r="E321" t="str">
            <v>CQ508803/E508/ME12CVHRXX</v>
          </cell>
          <cell r="F321" t="str">
            <v>MESR</v>
          </cell>
        </row>
        <row r="322">
          <cell r="E322" t="str">
            <v>COLCO803/E508/MF12CVHRXX</v>
          </cell>
          <cell r="H322" t="str">
            <v>COLLOQUE "Contentieux"</v>
          </cell>
        </row>
        <row r="323">
          <cell r="E323" t="str">
            <v>CQ509803/E509/ME12CVHRXX</v>
          </cell>
          <cell r="F323" t="str">
            <v>MESR</v>
          </cell>
        </row>
        <row r="324">
          <cell r="E324" t="str">
            <v>DRIMM803/E509/MF12CVHRXX</v>
          </cell>
          <cell r="H324" t="str">
            <v>COLLOQUE ENTRETIEN DE DROIT IMMOBILIER</v>
          </cell>
        </row>
        <row r="325">
          <cell r="E325" t="str">
            <v>CQ510803/E510/ME12CVHRXX</v>
          </cell>
          <cell r="F325" t="str">
            <v>MESR</v>
          </cell>
        </row>
        <row r="326">
          <cell r="E326" t="str">
            <v>FI510803/E510/ME12CVHRXX</v>
          </cell>
          <cell r="F326" t="str">
            <v>MESR</v>
          </cell>
        </row>
        <row r="327">
          <cell r="E327" t="str">
            <v>CQ511803/E511/ME12CVHRXX</v>
          </cell>
          <cell r="F327" t="str">
            <v>MESR</v>
          </cell>
        </row>
        <row r="328">
          <cell r="E328" t="str">
            <v>CVCPA803/E511/AV12CVHRXX</v>
          </cell>
          <cell r="F328" t="str">
            <v>CPA</v>
          </cell>
        </row>
        <row r="329">
          <cell r="E329" t="str">
            <v>JURIS803/E511/MF12CVHRXX</v>
          </cell>
          <cell r="H329" t="str">
            <v>JOURNEE D'ETUDES</v>
          </cell>
        </row>
        <row r="330">
          <cell r="E330" t="str">
            <v>TABCRA803/E511/MF12CVHRXX</v>
          </cell>
          <cell r="H330" t="str">
            <v>TABLE RONDE</v>
          </cell>
        </row>
        <row r="331">
          <cell r="E331" t="str">
            <v>CQ514803/E514/ME12CVHRXX</v>
          </cell>
          <cell r="F331" t="str">
            <v>MESR</v>
          </cell>
        </row>
        <row r="332">
          <cell r="E332" t="str">
            <v>IREAX803/E514/OA12CVHRXX</v>
          </cell>
          <cell r="H332" t="str">
            <v>INSTITUT DE RECHERCHES EUROPE-ASIE</v>
          </cell>
        </row>
        <row r="333">
          <cell r="E333" t="str">
            <v>CQ515803/E515/ME12CVHRXX</v>
          </cell>
          <cell r="F333" t="str">
            <v>MESR</v>
          </cell>
        </row>
        <row r="334">
          <cell r="E334" t="str">
            <v>CQ520803/F520/ME12CVHRX</v>
          </cell>
          <cell r="F334" t="str">
            <v>MESR</v>
          </cell>
        </row>
        <row r="335">
          <cell r="E335" t="str">
            <v>CQ133803/U133/ME12CVHRXX</v>
          </cell>
          <cell r="F335" t="str">
            <v>MESR</v>
          </cell>
        </row>
        <row r="336">
          <cell r="E336" t="str">
            <v>CQ134803/E134/ME12CVHRXX</v>
          </cell>
          <cell r="F336" t="str">
            <v>MESR</v>
          </cell>
        </row>
        <row r="337">
          <cell r="E337" t="str">
            <v>CIMPF803/FCIM/MF10CVHRXX</v>
          </cell>
        </row>
        <row r="338">
          <cell r="E338" t="str">
            <v>CIMPM803/FCIM/OR09CVHRXX</v>
          </cell>
          <cell r="H338" t="str">
            <v>MAINTENANCE MICROSCOPE TITAN METSA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 REPORT"/>
      <sheetName val="Budget 2013"/>
      <sheetName val="Feuil1"/>
    </sheetNames>
    <sheetDataSet>
      <sheetData sheetId="0"/>
      <sheetData sheetId="1">
        <row r="1">
          <cell r="B1" t="str">
            <v>Ctre fin.</v>
          </cell>
          <cell r="C1" t="str">
            <v>Opération</v>
          </cell>
          <cell r="D1" t="str">
            <v>Fonds</v>
          </cell>
          <cell r="E1" t="str">
            <v>Cpte budg.</v>
          </cell>
          <cell r="F1" t="str">
            <v>DomF</v>
          </cell>
          <cell r="G1" t="str">
            <v xml:space="preserve">    Montant DI</v>
          </cell>
          <cell r="H1" t="str">
            <v>Texte</v>
          </cell>
        </row>
        <row r="2">
          <cell r="B2" t="str">
            <v>9802U215</v>
          </cell>
          <cell r="C2" t="str">
            <v>Saisir</v>
          </cell>
          <cell r="D2">
            <v>332</v>
          </cell>
          <cell r="E2">
            <v>60</v>
          </cell>
          <cell r="F2">
            <v>106</v>
          </cell>
          <cell r="G2">
            <v>39000</v>
          </cell>
          <cell r="H2" t="str">
            <v>Tranche 2013</v>
          </cell>
        </row>
        <row r="3">
          <cell r="B3" t="str">
            <v>9802U215</v>
          </cell>
          <cell r="C3" t="str">
            <v>Saisir</v>
          </cell>
          <cell r="D3">
            <v>332</v>
          </cell>
          <cell r="E3">
            <v>64</v>
          </cell>
          <cell r="F3">
            <v>106</v>
          </cell>
          <cell r="G3">
            <v>40900</v>
          </cell>
          <cell r="H3" t="str">
            <v>Tranche 2013</v>
          </cell>
        </row>
        <row r="4">
          <cell r="B4" t="str">
            <v>9802U160</v>
          </cell>
          <cell r="C4" t="str">
            <v>Saisir</v>
          </cell>
          <cell r="D4">
            <v>332</v>
          </cell>
          <cell r="E4">
            <v>64</v>
          </cell>
          <cell r="F4">
            <v>106</v>
          </cell>
          <cell r="G4">
            <v>13400</v>
          </cell>
          <cell r="H4" t="str">
            <v>Tranche 2013</v>
          </cell>
        </row>
        <row r="5">
          <cell r="B5" t="str">
            <v>9802U2125</v>
          </cell>
          <cell r="C5" t="str">
            <v>Saisir</v>
          </cell>
          <cell r="D5">
            <v>331</v>
          </cell>
          <cell r="E5">
            <v>60</v>
          </cell>
          <cell r="F5">
            <v>106</v>
          </cell>
          <cell r="G5">
            <v>19937</v>
          </cell>
          <cell r="H5" t="str">
            <v>Tranche 2013</v>
          </cell>
        </row>
        <row r="6">
          <cell r="B6" t="str">
            <v>9801U148</v>
          </cell>
          <cell r="C6" t="str">
            <v>Saisir</v>
          </cell>
          <cell r="D6">
            <v>331</v>
          </cell>
          <cell r="E6">
            <v>60</v>
          </cell>
          <cell r="F6">
            <v>108</v>
          </cell>
          <cell r="G6">
            <v>9000</v>
          </cell>
          <cell r="H6" t="str">
            <v>Tranche 2013</v>
          </cell>
        </row>
        <row r="7">
          <cell r="B7" t="str">
            <v>9801U148</v>
          </cell>
          <cell r="C7" t="str">
            <v>Saisir</v>
          </cell>
          <cell r="D7">
            <v>331</v>
          </cell>
          <cell r="E7">
            <v>64</v>
          </cell>
          <cell r="F7">
            <v>108</v>
          </cell>
          <cell r="G7">
            <v>13100</v>
          </cell>
          <cell r="H7" t="str">
            <v>Tranche 2013</v>
          </cell>
        </row>
        <row r="8">
          <cell r="B8" t="str">
            <v>9802U218</v>
          </cell>
          <cell r="C8" t="str">
            <v>Saisir</v>
          </cell>
          <cell r="D8">
            <v>331</v>
          </cell>
          <cell r="E8">
            <v>60</v>
          </cell>
          <cell r="F8">
            <v>106</v>
          </cell>
          <cell r="G8">
            <v>53516</v>
          </cell>
          <cell r="H8" t="str">
            <v>Tranche 2013</v>
          </cell>
        </row>
        <row r="9">
          <cell r="B9" t="str">
            <v>9802U218</v>
          </cell>
          <cell r="C9" t="str">
            <v>Saisir</v>
          </cell>
          <cell r="D9">
            <v>331</v>
          </cell>
          <cell r="E9">
            <v>64</v>
          </cell>
          <cell r="F9">
            <v>106</v>
          </cell>
          <cell r="G9">
            <v>55296</v>
          </cell>
          <cell r="H9" t="str">
            <v>Tranche 2013</v>
          </cell>
        </row>
        <row r="10">
          <cell r="B10" t="str">
            <v>9802U2122</v>
          </cell>
          <cell r="C10" t="str">
            <v>Saisir</v>
          </cell>
          <cell r="D10">
            <v>23</v>
          </cell>
          <cell r="E10">
            <v>60</v>
          </cell>
          <cell r="F10">
            <v>106</v>
          </cell>
          <cell r="G10">
            <v>44000</v>
          </cell>
          <cell r="H10" t="str">
            <v>Tranche 2013</v>
          </cell>
        </row>
        <row r="11">
          <cell r="B11" t="str">
            <v>9802U2122</v>
          </cell>
          <cell r="C11" t="str">
            <v>Saisir</v>
          </cell>
          <cell r="D11">
            <v>23</v>
          </cell>
          <cell r="E11">
            <v>64</v>
          </cell>
          <cell r="F11">
            <v>106</v>
          </cell>
          <cell r="G11">
            <v>42100</v>
          </cell>
          <cell r="H11" t="str">
            <v>Tranche 2013</v>
          </cell>
        </row>
        <row r="12">
          <cell r="B12" t="str">
            <v>9802U2128</v>
          </cell>
          <cell r="C12" t="str">
            <v>Saisir</v>
          </cell>
          <cell r="D12">
            <v>23</v>
          </cell>
          <cell r="E12">
            <v>60</v>
          </cell>
          <cell r="F12">
            <v>106</v>
          </cell>
          <cell r="G12">
            <v>27500</v>
          </cell>
          <cell r="H12" t="str">
            <v>Tranche 2013</v>
          </cell>
        </row>
        <row r="13">
          <cell r="B13" t="str">
            <v>9802U2128</v>
          </cell>
          <cell r="C13" t="str">
            <v>Saisir</v>
          </cell>
          <cell r="D13">
            <v>23</v>
          </cell>
          <cell r="E13">
            <v>64</v>
          </cell>
          <cell r="F13">
            <v>106</v>
          </cell>
          <cell r="G13">
            <v>15000</v>
          </cell>
          <cell r="H13" t="str">
            <v>Tranche 2013</v>
          </cell>
        </row>
        <row r="14">
          <cell r="B14" t="str">
            <v>9802U2129</v>
          </cell>
          <cell r="C14" t="str">
            <v>Saisir</v>
          </cell>
          <cell r="D14">
            <v>23</v>
          </cell>
          <cell r="E14">
            <v>60</v>
          </cell>
          <cell r="F14">
            <v>106</v>
          </cell>
          <cell r="G14">
            <v>28500</v>
          </cell>
          <cell r="H14" t="str">
            <v>Tranche 2013</v>
          </cell>
        </row>
        <row r="15">
          <cell r="B15" t="str">
            <v>9802U2129</v>
          </cell>
          <cell r="C15" t="str">
            <v>Saisir</v>
          </cell>
          <cell r="D15">
            <v>23</v>
          </cell>
          <cell r="E15">
            <v>64</v>
          </cell>
          <cell r="F15">
            <v>106</v>
          </cell>
          <cell r="G15">
            <v>50800</v>
          </cell>
          <cell r="H15" t="str">
            <v>Tranche 2013</v>
          </cell>
        </row>
        <row r="16">
          <cell r="B16" t="str">
            <v>9802U2126</v>
          </cell>
          <cell r="C16" t="str">
            <v>Saisir</v>
          </cell>
          <cell r="D16">
            <v>23</v>
          </cell>
          <cell r="E16">
            <v>60</v>
          </cell>
          <cell r="F16">
            <v>106</v>
          </cell>
          <cell r="G16">
            <v>21500</v>
          </cell>
          <cell r="H16" t="str">
            <v>Tranche 2013</v>
          </cell>
        </row>
        <row r="17">
          <cell r="B17" t="str">
            <v>9802U2126</v>
          </cell>
          <cell r="C17" t="str">
            <v>Saisir</v>
          </cell>
          <cell r="D17">
            <v>23</v>
          </cell>
          <cell r="E17">
            <v>64</v>
          </cell>
          <cell r="F17">
            <v>106</v>
          </cell>
          <cell r="G17">
            <v>15000</v>
          </cell>
          <cell r="H17" t="str">
            <v>Tranche 2013</v>
          </cell>
        </row>
        <row r="18">
          <cell r="B18" t="str">
            <v>9802U2121</v>
          </cell>
          <cell r="C18" t="str">
            <v>Saisir</v>
          </cell>
          <cell r="D18">
            <v>23</v>
          </cell>
          <cell r="E18">
            <v>60</v>
          </cell>
          <cell r="F18">
            <v>106</v>
          </cell>
          <cell r="G18">
            <v>12500</v>
          </cell>
          <cell r="H18" t="str">
            <v>Tranche 2013</v>
          </cell>
        </row>
        <row r="19">
          <cell r="B19" t="str">
            <v>9802U2121</v>
          </cell>
          <cell r="C19" t="str">
            <v>Saisir</v>
          </cell>
          <cell r="D19">
            <v>23</v>
          </cell>
          <cell r="E19">
            <v>64</v>
          </cell>
          <cell r="F19">
            <v>106</v>
          </cell>
          <cell r="G19">
            <v>24000</v>
          </cell>
          <cell r="H19" t="str">
            <v>Tranche 2013</v>
          </cell>
        </row>
        <row r="20">
          <cell r="B20" t="str">
            <v>9802U2125</v>
          </cell>
          <cell r="C20" t="str">
            <v>Saisir</v>
          </cell>
          <cell r="D20">
            <v>23</v>
          </cell>
          <cell r="E20">
            <v>60</v>
          </cell>
          <cell r="F20">
            <v>106</v>
          </cell>
          <cell r="G20">
            <v>15500</v>
          </cell>
          <cell r="H20" t="str">
            <v>Tranche 2013</v>
          </cell>
        </row>
        <row r="21">
          <cell r="B21" t="str">
            <v>9802U2125</v>
          </cell>
          <cell r="C21" t="str">
            <v>Saisir</v>
          </cell>
          <cell r="D21">
            <v>23</v>
          </cell>
          <cell r="E21">
            <v>64</v>
          </cell>
          <cell r="F21">
            <v>106</v>
          </cell>
          <cell r="G21">
            <v>21000</v>
          </cell>
          <cell r="H21" t="str">
            <v>Tranche 2013</v>
          </cell>
        </row>
        <row r="22">
          <cell r="B22" t="str">
            <v>9802U2124</v>
          </cell>
          <cell r="C22" t="str">
            <v>Saisir</v>
          </cell>
          <cell r="D22">
            <v>23</v>
          </cell>
          <cell r="E22">
            <v>60</v>
          </cell>
          <cell r="F22">
            <v>106</v>
          </cell>
          <cell r="G22">
            <v>3000</v>
          </cell>
          <cell r="H22" t="str">
            <v>Tranche 2013</v>
          </cell>
        </row>
        <row r="23">
          <cell r="B23" t="str">
            <v>9802U2124</v>
          </cell>
          <cell r="C23" t="str">
            <v>Saisir</v>
          </cell>
          <cell r="D23">
            <v>23</v>
          </cell>
          <cell r="E23">
            <v>64</v>
          </cell>
          <cell r="F23">
            <v>106</v>
          </cell>
          <cell r="G23">
            <v>22500</v>
          </cell>
          <cell r="H23" t="str">
            <v>Tranche 2013</v>
          </cell>
        </row>
        <row r="24">
          <cell r="B24" t="str">
            <v>9802U212C</v>
          </cell>
          <cell r="C24" t="str">
            <v>Saisir</v>
          </cell>
          <cell r="D24">
            <v>23</v>
          </cell>
          <cell r="E24">
            <v>64</v>
          </cell>
          <cell r="F24">
            <v>106</v>
          </cell>
          <cell r="G24">
            <v>24000</v>
          </cell>
          <cell r="H24" t="str">
            <v>Tranche 2013</v>
          </cell>
        </row>
        <row r="25">
          <cell r="B25" t="str">
            <v>9802U212C</v>
          </cell>
          <cell r="C25" t="str">
            <v>Saisir</v>
          </cell>
          <cell r="D25">
            <v>23</v>
          </cell>
          <cell r="E25">
            <v>60</v>
          </cell>
          <cell r="F25">
            <v>106</v>
          </cell>
          <cell r="G25">
            <v>15000</v>
          </cell>
          <cell r="H25" t="str">
            <v>Tranche 2013</v>
          </cell>
        </row>
        <row r="26">
          <cell r="B26" t="str">
            <v>9802U201</v>
          </cell>
          <cell r="C26" t="str">
            <v>Saisir</v>
          </cell>
          <cell r="D26">
            <v>211</v>
          </cell>
          <cell r="E26">
            <v>64</v>
          </cell>
          <cell r="F26">
            <v>111</v>
          </cell>
          <cell r="G26">
            <v>17600</v>
          </cell>
          <cell r="H26" t="str">
            <v>Tranche 2013</v>
          </cell>
        </row>
        <row r="27">
          <cell r="B27" t="str">
            <v>9802U2121</v>
          </cell>
          <cell r="C27" t="str">
            <v>Saisir</v>
          </cell>
          <cell r="D27">
            <v>331</v>
          </cell>
          <cell r="E27">
            <v>60</v>
          </cell>
          <cell r="F27">
            <v>106</v>
          </cell>
          <cell r="G27">
            <v>29730.62</v>
          </cell>
          <cell r="H27" t="str">
            <v>Tranche 2013</v>
          </cell>
        </row>
        <row r="28">
          <cell r="B28" t="str">
            <v>9802U2121</v>
          </cell>
          <cell r="C28" t="str">
            <v>Saisir</v>
          </cell>
          <cell r="D28">
            <v>331</v>
          </cell>
          <cell r="E28">
            <v>64</v>
          </cell>
          <cell r="F28">
            <v>106</v>
          </cell>
          <cell r="G28">
            <v>27500</v>
          </cell>
          <cell r="H28" t="str">
            <v>Tranche 2013</v>
          </cell>
        </row>
        <row r="29">
          <cell r="B29" t="str">
            <v>9802U2121</v>
          </cell>
          <cell r="C29" t="str">
            <v>Saisir</v>
          </cell>
          <cell r="D29">
            <v>331</v>
          </cell>
          <cell r="E29">
            <v>21</v>
          </cell>
          <cell r="F29">
            <v>106</v>
          </cell>
          <cell r="G29">
            <v>33650</v>
          </cell>
          <cell r="H29" t="str">
            <v>Tranche 2013</v>
          </cell>
        </row>
        <row r="30">
          <cell r="B30" t="str">
            <v>9802U2125</v>
          </cell>
          <cell r="C30" t="str">
            <v>Saisir</v>
          </cell>
          <cell r="D30">
            <v>23</v>
          </cell>
          <cell r="E30">
            <v>60</v>
          </cell>
          <cell r="F30">
            <v>106</v>
          </cell>
          <cell r="G30">
            <v>57537.55</v>
          </cell>
          <cell r="H30" t="str">
            <v>Tranche 2013</v>
          </cell>
        </row>
        <row r="31">
          <cell r="B31" t="str">
            <v>9802U2125</v>
          </cell>
          <cell r="C31" t="str">
            <v>Saisir</v>
          </cell>
          <cell r="D31">
            <v>23</v>
          </cell>
          <cell r="E31">
            <v>64</v>
          </cell>
          <cell r="F31">
            <v>106</v>
          </cell>
          <cell r="G31">
            <v>43200</v>
          </cell>
          <cell r="H31" t="str">
            <v>Tranche 2013</v>
          </cell>
        </row>
        <row r="32">
          <cell r="B32" t="str">
            <v>9802U172</v>
          </cell>
          <cell r="C32" t="str">
            <v>Saisir</v>
          </cell>
          <cell r="D32">
            <v>331</v>
          </cell>
          <cell r="E32">
            <v>60</v>
          </cell>
          <cell r="F32">
            <v>110</v>
          </cell>
          <cell r="G32">
            <v>19000</v>
          </cell>
          <cell r="H32" t="str">
            <v>Tranche 2013</v>
          </cell>
        </row>
        <row r="33">
          <cell r="B33" t="str">
            <v>9802U172</v>
          </cell>
          <cell r="C33" t="str">
            <v>Saisir</v>
          </cell>
          <cell r="D33">
            <v>331</v>
          </cell>
          <cell r="E33">
            <v>64</v>
          </cell>
          <cell r="F33">
            <v>110</v>
          </cell>
          <cell r="G33">
            <v>25000</v>
          </cell>
          <cell r="H33" t="str">
            <v>Tranche 2013</v>
          </cell>
        </row>
        <row r="34">
          <cell r="B34" t="str">
            <v>9802U160</v>
          </cell>
          <cell r="C34" t="str">
            <v>Saisir</v>
          </cell>
          <cell r="D34">
            <v>331</v>
          </cell>
          <cell r="E34">
            <v>60</v>
          </cell>
          <cell r="F34">
            <v>106</v>
          </cell>
          <cell r="G34">
            <v>32605.3</v>
          </cell>
          <cell r="H34" t="str">
            <v>Tranche 2013</v>
          </cell>
        </row>
        <row r="35">
          <cell r="B35" t="str">
            <v>9802U404</v>
          </cell>
          <cell r="C35" t="str">
            <v>Saisir</v>
          </cell>
          <cell r="D35">
            <v>331</v>
          </cell>
          <cell r="E35">
            <v>60</v>
          </cell>
          <cell r="F35">
            <v>111</v>
          </cell>
          <cell r="G35">
            <v>33000</v>
          </cell>
          <cell r="H35" t="str">
            <v>Tranche 2013</v>
          </cell>
        </row>
        <row r="36">
          <cell r="B36" t="str">
            <v>9802U160</v>
          </cell>
          <cell r="C36" t="str">
            <v>Saisir</v>
          </cell>
          <cell r="D36">
            <v>331</v>
          </cell>
          <cell r="E36">
            <v>60</v>
          </cell>
          <cell r="F36">
            <v>106</v>
          </cell>
          <cell r="G36">
            <v>15000</v>
          </cell>
          <cell r="H36" t="str">
            <v>Tranche 2013</v>
          </cell>
        </row>
        <row r="37">
          <cell r="B37" t="str">
            <v>9802U160</v>
          </cell>
          <cell r="C37" t="str">
            <v>Saisir</v>
          </cell>
          <cell r="D37">
            <v>331</v>
          </cell>
          <cell r="E37">
            <v>64</v>
          </cell>
          <cell r="F37">
            <v>106</v>
          </cell>
          <cell r="G37">
            <v>48000</v>
          </cell>
          <cell r="H37" t="str">
            <v>Tranche 2013</v>
          </cell>
        </row>
        <row r="38">
          <cell r="B38" t="str">
            <v>9802U160</v>
          </cell>
          <cell r="C38" t="str">
            <v>Saisir</v>
          </cell>
          <cell r="D38">
            <v>331</v>
          </cell>
          <cell r="E38">
            <v>21</v>
          </cell>
          <cell r="F38">
            <v>106</v>
          </cell>
          <cell r="G38">
            <v>15000</v>
          </cell>
          <cell r="H38" t="str">
            <v>Tranche 2013</v>
          </cell>
        </row>
        <row r="39">
          <cell r="B39" t="str">
            <v>9802U160</v>
          </cell>
          <cell r="C39" t="str">
            <v>Saisir</v>
          </cell>
          <cell r="D39">
            <v>331</v>
          </cell>
          <cell r="E39">
            <v>60</v>
          </cell>
          <cell r="F39">
            <v>106</v>
          </cell>
          <cell r="G39">
            <v>46942.44</v>
          </cell>
          <cell r="H39" t="str">
            <v>Tranche 2013</v>
          </cell>
        </row>
        <row r="40">
          <cell r="B40" t="str">
            <v>9802U160</v>
          </cell>
          <cell r="C40" t="str">
            <v>Saisir</v>
          </cell>
          <cell r="D40">
            <v>331</v>
          </cell>
          <cell r="E40">
            <v>64</v>
          </cell>
          <cell r="F40">
            <v>106</v>
          </cell>
          <cell r="G40">
            <v>46656</v>
          </cell>
          <cell r="H40" t="str">
            <v>Tranche 2013</v>
          </cell>
        </row>
        <row r="41">
          <cell r="B41" t="str">
            <v>9802U208</v>
          </cell>
          <cell r="C41" t="str">
            <v>Saisir</v>
          </cell>
          <cell r="D41">
            <v>331</v>
          </cell>
          <cell r="E41">
            <v>60</v>
          </cell>
          <cell r="F41">
            <v>106</v>
          </cell>
          <cell r="G41">
            <v>4500</v>
          </cell>
          <cell r="H41" t="str">
            <v>Tranche 2013</v>
          </cell>
        </row>
        <row r="42">
          <cell r="B42" t="str">
            <v>9802U160</v>
          </cell>
          <cell r="C42" t="str">
            <v>Saisir</v>
          </cell>
          <cell r="D42">
            <v>331</v>
          </cell>
          <cell r="E42">
            <v>60</v>
          </cell>
          <cell r="F42">
            <v>106</v>
          </cell>
          <cell r="G42">
            <v>37400</v>
          </cell>
          <cell r="H42" t="str">
            <v>Tranche 2013</v>
          </cell>
        </row>
        <row r="43">
          <cell r="B43" t="str">
            <v>9802U160</v>
          </cell>
          <cell r="C43" t="str">
            <v>Saisir</v>
          </cell>
          <cell r="D43">
            <v>331</v>
          </cell>
          <cell r="E43">
            <v>64</v>
          </cell>
          <cell r="F43">
            <v>106</v>
          </cell>
          <cell r="G43">
            <v>50370</v>
          </cell>
          <cell r="H43" t="str">
            <v>Tranche 2013</v>
          </cell>
        </row>
        <row r="44">
          <cell r="B44" t="str">
            <v>9801U148</v>
          </cell>
          <cell r="C44" t="str">
            <v>Saisir</v>
          </cell>
          <cell r="D44">
            <v>12</v>
          </cell>
          <cell r="E44">
            <v>64</v>
          </cell>
          <cell r="F44">
            <v>108</v>
          </cell>
          <cell r="G44">
            <v>3000</v>
          </cell>
          <cell r="H44" t="str">
            <v>Tranche 2013</v>
          </cell>
        </row>
        <row r="45">
          <cell r="B45" t="str">
            <v>9801U148</v>
          </cell>
          <cell r="C45" t="str">
            <v>Saisir</v>
          </cell>
          <cell r="D45">
            <v>12</v>
          </cell>
          <cell r="E45">
            <v>60</v>
          </cell>
          <cell r="F45">
            <v>108</v>
          </cell>
          <cell r="G45">
            <v>9000</v>
          </cell>
          <cell r="H45" t="str">
            <v>Tranche 2013</v>
          </cell>
        </row>
        <row r="46">
          <cell r="B46" t="str">
            <v>9802U172</v>
          </cell>
          <cell r="C46" t="str">
            <v>Saisir</v>
          </cell>
          <cell r="D46">
            <v>331</v>
          </cell>
          <cell r="E46">
            <v>60</v>
          </cell>
          <cell r="F46">
            <v>110</v>
          </cell>
          <cell r="G46">
            <v>4680</v>
          </cell>
          <cell r="H46" t="str">
            <v>Tranche 2013</v>
          </cell>
        </row>
        <row r="47">
          <cell r="B47" t="str">
            <v>9802U215</v>
          </cell>
          <cell r="C47" t="str">
            <v>Saisir</v>
          </cell>
          <cell r="D47">
            <v>23</v>
          </cell>
          <cell r="E47">
            <v>60</v>
          </cell>
          <cell r="F47">
            <v>106</v>
          </cell>
          <cell r="G47">
            <v>30000</v>
          </cell>
          <cell r="H47" t="str">
            <v>Tranche 2013</v>
          </cell>
        </row>
        <row r="48">
          <cell r="B48" t="str">
            <v>9802U215</v>
          </cell>
          <cell r="C48" t="str">
            <v>Saisir</v>
          </cell>
          <cell r="D48">
            <v>23</v>
          </cell>
          <cell r="E48">
            <v>64</v>
          </cell>
          <cell r="F48">
            <v>106</v>
          </cell>
          <cell r="G48">
            <v>46800</v>
          </cell>
          <cell r="H48" t="str">
            <v>Tranche 2013</v>
          </cell>
        </row>
        <row r="49">
          <cell r="B49" t="str">
            <v>9802U172</v>
          </cell>
          <cell r="C49" t="str">
            <v>Saisir</v>
          </cell>
          <cell r="D49">
            <v>331</v>
          </cell>
          <cell r="E49">
            <v>60</v>
          </cell>
          <cell r="F49">
            <v>110</v>
          </cell>
          <cell r="G49">
            <v>23500</v>
          </cell>
          <cell r="H49" t="str">
            <v>Tranche 2013</v>
          </cell>
        </row>
        <row r="50">
          <cell r="B50" t="str">
            <v>9802U172</v>
          </cell>
          <cell r="C50" t="str">
            <v>Saisir</v>
          </cell>
          <cell r="D50">
            <v>331</v>
          </cell>
          <cell r="E50">
            <v>64</v>
          </cell>
          <cell r="F50">
            <v>110</v>
          </cell>
          <cell r="G50">
            <v>40000</v>
          </cell>
          <cell r="H50" t="str">
            <v>Tranche 2013</v>
          </cell>
        </row>
        <row r="51">
          <cell r="B51" t="str">
            <v>9802U172</v>
          </cell>
          <cell r="C51" t="str">
            <v>Saisir</v>
          </cell>
          <cell r="D51">
            <v>331</v>
          </cell>
          <cell r="E51">
            <v>60</v>
          </cell>
          <cell r="F51">
            <v>110</v>
          </cell>
          <cell r="G51">
            <v>44890</v>
          </cell>
          <cell r="H51" t="str">
            <v>Tranche 2013</v>
          </cell>
        </row>
        <row r="52">
          <cell r="B52" t="str">
            <v>9802U172</v>
          </cell>
          <cell r="C52" t="str">
            <v>Saisir</v>
          </cell>
          <cell r="D52">
            <v>331</v>
          </cell>
          <cell r="E52">
            <v>64</v>
          </cell>
          <cell r="F52">
            <v>110</v>
          </cell>
          <cell r="G52">
            <v>53190</v>
          </cell>
          <cell r="H52" t="str">
            <v>Tranche 2013</v>
          </cell>
        </row>
        <row r="53">
          <cell r="B53" t="str">
            <v>9802CERI</v>
          </cell>
          <cell r="C53" t="str">
            <v>Saisir</v>
          </cell>
          <cell r="D53">
            <v>525</v>
          </cell>
          <cell r="E53">
            <v>21</v>
          </cell>
          <cell r="F53">
            <v>106</v>
          </cell>
          <cell r="G53">
            <v>809000</v>
          </cell>
          <cell r="H53" t="str">
            <v>Tranche 2013</v>
          </cell>
        </row>
        <row r="54">
          <cell r="B54" t="str">
            <v>9802U172</v>
          </cell>
          <cell r="C54" t="str">
            <v>Saisir</v>
          </cell>
          <cell r="D54">
            <v>331</v>
          </cell>
          <cell r="E54">
            <v>60</v>
          </cell>
          <cell r="F54">
            <v>110</v>
          </cell>
          <cell r="G54">
            <v>31800</v>
          </cell>
          <cell r="H54" t="str">
            <v>Tranche 2013</v>
          </cell>
        </row>
        <row r="55">
          <cell r="B55" t="str">
            <v>9802U172</v>
          </cell>
          <cell r="C55" t="str">
            <v>Saisir</v>
          </cell>
          <cell r="D55">
            <v>331</v>
          </cell>
          <cell r="E55">
            <v>64</v>
          </cell>
          <cell r="F55">
            <v>110</v>
          </cell>
          <cell r="G55">
            <v>107808</v>
          </cell>
          <cell r="H55" t="str">
            <v>Tranche 2013</v>
          </cell>
        </row>
        <row r="56">
          <cell r="B56" t="str">
            <v>9802U2126</v>
          </cell>
          <cell r="C56" t="str">
            <v>Saisir</v>
          </cell>
          <cell r="D56">
            <v>331</v>
          </cell>
          <cell r="E56">
            <v>60</v>
          </cell>
          <cell r="F56">
            <v>106</v>
          </cell>
          <cell r="G56">
            <v>13839.6</v>
          </cell>
          <cell r="H56" t="str">
            <v>Tranche 2013</v>
          </cell>
        </row>
        <row r="57">
          <cell r="B57" t="str">
            <v>9802U2126</v>
          </cell>
          <cell r="C57" t="str">
            <v>Saisir</v>
          </cell>
          <cell r="D57">
            <v>331</v>
          </cell>
          <cell r="E57">
            <v>64</v>
          </cell>
          <cell r="F57">
            <v>106</v>
          </cell>
          <cell r="G57">
            <v>11375</v>
          </cell>
          <cell r="H57" t="str">
            <v>Tranche 2013</v>
          </cell>
        </row>
        <row r="58">
          <cell r="B58" t="str">
            <v>9802U208</v>
          </cell>
          <cell r="C58" t="str">
            <v>Saisir</v>
          </cell>
          <cell r="D58">
            <v>331</v>
          </cell>
          <cell r="E58">
            <v>60</v>
          </cell>
          <cell r="F58">
            <v>106</v>
          </cell>
          <cell r="G58">
            <v>6254</v>
          </cell>
          <cell r="H58" t="str">
            <v>Tranche 2013</v>
          </cell>
        </row>
        <row r="59">
          <cell r="B59" t="str">
            <v>9802U208</v>
          </cell>
          <cell r="C59" t="str">
            <v>Saisir</v>
          </cell>
          <cell r="D59">
            <v>331</v>
          </cell>
          <cell r="E59">
            <v>64</v>
          </cell>
          <cell r="F59">
            <v>106</v>
          </cell>
          <cell r="G59">
            <v>15676</v>
          </cell>
          <cell r="H59" t="str">
            <v>Tranche 2013</v>
          </cell>
        </row>
        <row r="60">
          <cell r="B60" t="str">
            <v>9802U208</v>
          </cell>
          <cell r="C60" t="str">
            <v>Saisir</v>
          </cell>
          <cell r="D60">
            <v>331</v>
          </cell>
          <cell r="E60">
            <v>21</v>
          </cell>
          <cell r="F60">
            <v>106</v>
          </cell>
          <cell r="G60">
            <v>2000</v>
          </cell>
          <cell r="H60" t="str">
            <v>Tranche 2013</v>
          </cell>
        </row>
        <row r="61">
          <cell r="B61" t="str">
            <v>9802U2124</v>
          </cell>
          <cell r="C61" t="str">
            <v>Saisir</v>
          </cell>
          <cell r="D61">
            <v>331</v>
          </cell>
          <cell r="E61">
            <v>60</v>
          </cell>
          <cell r="F61">
            <v>106</v>
          </cell>
          <cell r="G61">
            <v>11583.2</v>
          </cell>
          <cell r="H61" t="str">
            <v>Tranche 2013</v>
          </cell>
        </row>
        <row r="62">
          <cell r="B62" t="str">
            <v>9802U2124</v>
          </cell>
          <cell r="C62" t="str">
            <v>Saisir</v>
          </cell>
          <cell r="D62">
            <v>331</v>
          </cell>
          <cell r="E62">
            <v>64</v>
          </cell>
          <cell r="F62">
            <v>106</v>
          </cell>
          <cell r="G62">
            <v>29580</v>
          </cell>
          <cell r="H62" t="str">
            <v>Tranche 2013</v>
          </cell>
        </row>
        <row r="63">
          <cell r="B63" t="str">
            <v>9802U404</v>
          </cell>
          <cell r="C63" t="str">
            <v>Saisir</v>
          </cell>
          <cell r="D63">
            <v>331</v>
          </cell>
          <cell r="E63">
            <v>60</v>
          </cell>
          <cell r="F63">
            <v>111</v>
          </cell>
          <cell r="G63">
            <v>22000</v>
          </cell>
          <cell r="H63" t="str">
            <v>Tranche 2013</v>
          </cell>
        </row>
        <row r="64">
          <cell r="B64" t="str">
            <v>9802U404</v>
          </cell>
          <cell r="C64" t="str">
            <v>Saisir</v>
          </cell>
          <cell r="D64">
            <v>331</v>
          </cell>
          <cell r="E64">
            <v>64</v>
          </cell>
          <cell r="F64">
            <v>111</v>
          </cell>
          <cell r="G64">
            <v>35500</v>
          </cell>
          <cell r="H64" t="str">
            <v>Tranche 2013</v>
          </cell>
        </row>
        <row r="65">
          <cell r="B65" t="str">
            <v>9802U2126</v>
          </cell>
          <cell r="C65" t="str">
            <v>Saisir</v>
          </cell>
          <cell r="D65">
            <v>23</v>
          </cell>
          <cell r="E65">
            <v>60</v>
          </cell>
          <cell r="F65">
            <v>106</v>
          </cell>
          <cell r="G65">
            <v>15000</v>
          </cell>
          <cell r="H65" t="str">
            <v>Tranche 2013</v>
          </cell>
        </row>
        <row r="66">
          <cell r="B66" t="str">
            <v>9802U169</v>
          </cell>
          <cell r="C66" t="str">
            <v>Saisir</v>
          </cell>
          <cell r="D66">
            <v>331</v>
          </cell>
          <cell r="E66">
            <v>60</v>
          </cell>
          <cell r="F66">
            <v>106</v>
          </cell>
          <cell r="G66">
            <v>6112</v>
          </cell>
          <cell r="H66" t="str">
            <v>Tranche 2013</v>
          </cell>
        </row>
        <row r="67">
          <cell r="B67" t="str">
            <v>9802U164</v>
          </cell>
          <cell r="C67" t="str">
            <v>Saisir</v>
          </cell>
          <cell r="D67">
            <v>231</v>
          </cell>
          <cell r="E67">
            <v>64</v>
          </cell>
          <cell r="F67">
            <v>111</v>
          </cell>
          <cell r="G67">
            <v>53000</v>
          </cell>
          <cell r="H67" t="str">
            <v>Tranche 2013</v>
          </cell>
        </row>
        <row r="68">
          <cell r="B68" t="str">
            <v>9802E402</v>
          </cell>
          <cell r="C68" t="str">
            <v>Saisir</v>
          </cell>
          <cell r="D68">
            <v>12</v>
          </cell>
          <cell r="E68">
            <v>60</v>
          </cell>
          <cell r="F68">
            <v>106</v>
          </cell>
          <cell r="G68">
            <v>72758.28</v>
          </cell>
          <cell r="H68" t="str">
            <v>Tranche 2013</v>
          </cell>
        </row>
        <row r="69">
          <cell r="B69" t="str">
            <v>9802U169</v>
          </cell>
          <cell r="C69" t="str">
            <v>Saisir</v>
          </cell>
          <cell r="D69">
            <v>331</v>
          </cell>
          <cell r="E69">
            <v>60</v>
          </cell>
          <cell r="F69">
            <v>106</v>
          </cell>
          <cell r="G69">
            <v>20100</v>
          </cell>
          <cell r="H69" t="str">
            <v>Tranche 2013</v>
          </cell>
        </row>
        <row r="70">
          <cell r="B70" t="str">
            <v>9802U169</v>
          </cell>
          <cell r="C70" t="str">
            <v>Saisir</v>
          </cell>
          <cell r="D70">
            <v>331</v>
          </cell>
          <cell r="E70">
            <v>64</v>
          </cell>
          <cell r="F70">
            <v>106</v>
          </cell>
          <cell r="G70">
            <v>28866.67</v>
          </cell>
          <cell r="H70" t="str">
            <v>Tranche 2013</v>
          </cell>
        </row>
        <row r="71">
          <cell r="B71" t="str">
            <v>9802U169</v>
          </cell>
          <cell r="C71" t="str">
            <v>Saisir</v>
          </cell>
          <cell r="D71">
            <v>331</v>
          </cell>
          <cell r="E71">
            <v>21</v>
          </cell>
          <cell r="F71">
            <v>106</v>
          </cell>
          <cell r="G71">
            <v>10000</v>
          </cell>
          <cell r="H71" t="str">
            <v>Tranche 2013</v>
          </cell>
        </row>
        <row r="72">
          <cell r="B72" t="str">
            <v>9802U221</v>
          </cell>
          <cell r="C72" t="str">
            <v>Saisir</v>
          </cell>
          <cell r="D72">
            <v>331</v>
          </cell>
          <cell r="E72">
            <v>60</v>
          </cell>
          <cell r="F72">
            <v>106</v>
          </cell>
          <cell r="G72">
            <v>30010</v>
          </cell>
          <cell r="H72" t="str">
            <v>Tranche 2013</v>
          </cell>
        </row>
        <row r="73">
          <cell r="B73" t="str">
            <v>9802U221</v>
          </cell>
          <cell r="C73" t="str">
            <v>Saisir</v>
          </cell>
          <cell r="D73">
            <v>331</v>
          </cell>
          <cell r="E73">
            <v>64</v>
          </cell>
          <cell r="F73">
            <v>106</v>
          </cell>
          <cell r="G73">
            <v>46800</v>
          </cell>
          <cell r="H73" t="str">
            <v>Tranche 2013</v>
          </cell>
        </row>
        <row r="74">
          <cell r="B74" t="str">
            <v>9802U172</v>
          </cell>
          <cell r="C74" t="str">
            <v>Saisir</v>
          </cell>
          <cell r="D74">
            <v>331</v>
          </cell>
          <cell r="E74">
            <v>64</v>
          </cell>
          <cell r="F74">
            <v>110</v>
          </cell>
          <cell r="G74">
            <v>5026</v>
          </cell>
          <cell r="H74" t="str">
            <v>Tranche 2013</v>
          </cell>
        </row>
        <row r="75">
          <cell r="B75" t="str">
            <v>9802U210</v>
          </cell>
          <cell r="C75" t="str">
            <v>Saisir</v>
          </cell>
          <cell r="D75">
            <v>23</v>
          </cell>
          <cell r="E75">
            <v>60</v>
          </cell>
          <cell r="F75">
            <v>106</v>
          </cell>
          <cell r="G75">
            <v>18562</v>
          </cell>
          <cell r="H75" t="str">
            <v>Tranche 2013</v>
          </cell>
        </row>
        <row r="76">
          <cell r="B76" t="str">
            <v>9802U210</v>
          </cell>
          <cell r="C76" t="str">
            <v>Saisir</v>
          </cell>
          <cell r="D76">
            <v>23</v>
          </cell>
          <cell r="E76">
            <v>64</v>
          </cell>
          <cell r="F76">
            <v>106</v>
          </cell>
          <cell r="G76">
            <v>42000</v>
          </cell>
          <cell r="H76" t="str">
            <v>Tranche 2013</v>
          </cell>
        </row>
        <row r="77">
          <cell r="B77" t="str">
            <v>9803U105</v>
          </cell>
          <cell r="C77" t="str">
            <v>Saisir</v>
          </cell>
          <cell r="D77">
            <v>231</v>
          </cell>
          <cell r="E77">
            <v>60</v>
          </cell>
          <cell r="F77">
            <v>106</v>
          </cell>
          <cell r="G77">
            <v>6240</v>
          </cell>
          <cell r="H77" t="str">
            <v>Tranche 2013</v>
          </cell>
        </row>
        <row r="78">
          <cell r="B78" t="str">
            <v>9802U223</v>
          </cell>
          <cell r="C78" t="str">
            <v>Saisir</v>
          </cell>
          <cell r="D78">
            <v>521</v>
          </cell>
          <cell r="E78">
            <v>21</v>
          </cell>
          <cell r="F78">
            <v>106</v>
          </cell>
          <cell r="G78">
            <v>1000000</v>
          </cell>
          <cell r="H78" t="str">
            <v>Tranche 2013</v>
          </cell>
        </row>
        <row r="79">
          <cell r="B79" t="str">
            <v>9802U2051</v>
          </cell>
          <cell r="C79" t="str">
            <v>Saisir</v>
          </cell>
          <cell r="D79">
            <v>23</v>
          </cell>
          <cell r="E79">
            <v>64</v>
          </cell>
          <cell r="F79">
            <v>106</v>
          </cell>
          <cell r="G79">
            <v>40000</v>
          </cell>
          <cell r="H79" t="str">
            <v>Tranche 2013</v>
          </cell>
        </row>
        <row r="80">
          <cell r="B80" t="str">
            <v>9802U223</v>
          </cell>
          <cell r="C80" t="str">
            <v>Saisir</v>
          </cell>
          <cell r="D80">
            <v>231</v>
          </cell>
          <cell r="E80">
            <v>60</v>
          </cell>
          <cell r="F80">
            <v>106</v>
          </cell>
          <cell r="G80">
            <v>7500</v>
          </cell>
          <cell r="H80" t="str">
            <v>Tranche 2013</v>
          </cell>
        </row>
        <row r="81">
          <cell r="B81" t="str">
            <v>9802U223</v>
          </cell>
          <cell r="C81" t="str">
            <v>Saisir</v>
          </cell>
          <cell r="D81">
            <v>231</v>
          </cell>
          <cell r="E81">
            <v>64</v>
          </cell>
          <cell r="F81">
            <v>106</v>
          </cell>
          <cell r="G81">
            <v>7500</v>
          </cell>
          <cell r="H81" t="str">
            <v>Tranche 2013</v>
          </cell>
        </row>
        <row r="82">
          <cell r="B82" t="str">
            <v>9802U219</v>
          </cell>
          <cell r="C82" t="str">
            <v>Saisir</v>
          </cell>
          <cell r="D82">
            <v>231</v>
          </cell>
          <cell r="E82">
            <v>60</v>
          </cell>
          <cell r="F82">
            <v>106</v>
          </cell>
          <cell r="G82">
            <v>38669.5</v>
          </cell>
          <cell r="H82" t="str">
            <v>Tranche 2013</v>
          </cell>
        </row>
        <row r="83">
          <cell r="B83" t="str">
            <v>9802U219</v>
          </cell>
          <cell r="C83" t="str">
            <v>Saisir</v>
          </cell>
          <cell r="D83">
            <v>231</v>
          </cell>
          <cell r="E83">
            <v>64</v>
          </cell>
          <cell r="F83">
            <v>106</v>
          </cell>
          <cell r="G83">
            <v>79800</v>
          </cell>
          <cell r="H83" t="str">
            <v>Tranche 2013</v>
          </cell>
        </row>
        <row r="84">
          <cell r="B84" t="str">
            <v>9802U219</v>
          </cell>
          <cell r="C84" t="str">
            <v>Saisir</v>
          </cell>
          <cell r="D84">
            <v>526</v>
          </cell>
          <cell r="E84">
            <v>21</v>
          </cell>
          <cell r="F84">
            <v>106</v>
          </cell>
          <cell r="G84">
            <v>10000</v>
          </cell>
          <cell r="H84" t="str">
            <v>Tranche 2013</v>
          </cell>
        </row>
        <row r="85">
          <cell r="B85" t="str">
            <v>9802U219</v>
          </cell>
          <cell r="C85" t="str">
            <v>Saisir</v>
          </cell>
          <cell r="D85">
            <v>12</v>
          </cell>
          <cell r="E85">
            <v>60</v>
          </cell>
          <cell r="F85">
            <v>106</v>
          </cell>
          <cell r="G85">
            <v>1000</v>
          </cell>
          <cell r="H85" t="str">
            <v>Tranche 2013</v>
          </cell>
        </row>
        <row r="86">
          <cell r="B86" t="str">
            <v>9802U172</v>
          </cell>
          <cell r="C86" t="str">
            <v>Saisir</v>
          </cell>
          <cell r="D86">
            <v>331</v>
          </cell>
          <cell r="E86">
            <v>60</v>
          </cell>
          <cell r="F86">
            <v>110</v>
          </cell>
          <cell r="G86">
            <v>20900</v>
          </cell>
          <cell r="H86" t="str">
            <v>Tranche 2013</v>
          </cell>
        </row>
        <row r="87">
          <cell r="B87" t="str">
            <v>9802U172</v>
          </cell>
          <cell r="C87" t="str">
            <v>Saisir</v>
          </cell>
          <cell r="D87">
            <v>331</v>
          </cell>
          <cell r="E87">
            <v>60</v>
          </cell>
          <cell r="F87">
            <v>110</v>
          </cell>
          <cell r="G87">
            <v>7492</v>
          </cell>
          <cell r="H87" t="str">
            <v>Tranche 2013</v>
          </cell>
        </row>
        <row r="88">
          <cell r="B88" t="str">
            <v>9802U172</v>
          </cell>
          <cell r="C88" t="str">
            <v>Saisir</v>
          </cell>
          <cell r="D88">
            <v>331</v>
          </cell>
          <cell r="E88">
            <v>64</v>
          </cell>
          <cell r="F88">
            <v>110</v>
          </cell>
          <cell r="G88">
            <v>22309</v>
          </cell>
          <cell r="H88" t="str">
            <v>Tranche 2013</v>
          </cell>
        </row>
        <row r="89">
          <cell r="B89" t="str">
            <v>9802U160</v>
          </cell>
          <cell r="C89" t="str">
            <v>Saisir</v>
          </cell>
          <cell r="D89">
            <v>331</v>
          </cell>
          <cell r="E89">
            <v>60</v>
          </cell>
          <cell r="F89">
            <v>106</v>
          </cell>
          <cell r="G89">
            <v>37476</v>
          </cell>
          <cell r="H89" t="str">
            <v>Tranche 2013</v>
          </cell>
        </row>
        <row r="90">
          <cell r="B90" t="str">
            <v>9802U160</v>
          </cell>
          <cell r="C90" t="str">
            <v>Saisir</v>
          </cell>
          <cell r="D90">
            <v>331</v>
          </cell>
          <cell r="E90">
            <v>64</v>
          </cell>
          <cell r="F90">
            <v>106</v>
          </cell>
          <cell r="G90">
            <v>45000</v>
          </cell>
          <cell r="H90" t="str">
            <v>Tranche 2013</v>
          </cell>
        </row>
        <row r="91">
          <cell r="B91" t="str">
            <v>9802U206</v>
          </cell>
          <cell r="C91" t="str">
            <v>Saisir</v>
          </cell>
          <cell r="D91">
            <v>331</v>
          </cell>
          <cell r="E91">
            <v>60</v>
          </cell>
          <cell r="F91">
            <v>106</v>
          </cell>
          <cell r="G91">
            <v>45085.56</v>
          </cell>
          <cell r="H91" t="str">
            <v>Tranche 2013</v>
          </cell>
        </row>
        <row r="92">
          <cell r="B92" t="str">
            <v>9802U206</v>
          </cell>
          <cell r="C92" t="str">
            <v>Saisir</v>
          </cell>
          <cell r="D92">
            <v>331</v>
          </cell>
          <cell r="E92">
            <v>64</v>
          </cell>
          <cell r="F92">
            <v>106</v>
          </cell>
          <cell r="G92">
            <v>34848</v>
          </cell>
          <cell r="H92" t="str">
            <v>Tranche 2013</v>
          </cell>
        </row>
        <row r="93">
          <cell r="B93" t="str">
            <v>9802U206</v>
          </cell>
          <cell r="C93" t="str">
            <v>Saisir</v>
          </cell>
          <cell r="D93">
            <v>331</v>
          </cell>
          <cell r="E93">
            <v>21</v>
          </cell>
          <cell r="F93">
            <v>106</v>
          </cell>
          <cell r="G93">
            <v>10000</v>
          </cell>
          <cell r="H93" t="str">
            <v>Tranche 2013</v>
          </cell>
        </row>
        <row r="94">
          <cell r="B94" t="str">
            <v>9802U2129</v>
          </cell>
          <cell r="C94" t="str">
            <v>Saisir</v>
          </cell>
          <cell r="D94">
            <v>331</v>
          </cell>
          <cell r="E94">
            <v>60</v>
          </cell>
          <cell r="F94">
            <v>106</v>
          </cell>
          <cell r="G94">
            <v>6760</v>
          </cell>
          <cell r="H94" t="str">
            <v>Tranche 2013</v>
          </cell>
        </row>
        <row r="95">
          <cell r="B95" t="str">
            <v>9802U172</v>
          </cell>
          <cell r="C95" t="str">
            <v>Saisir</v>
          </cell>
          <cell r="D95">
            <v>331</v>
          </cell>
          <cell r="E95">
            <v>60</v>
          </cell>
          <cell r="F95">
            <v>110</v>
          </cell>
          <cell r="G95">
            <v>5900</v>
          </cell>
          <cell r="H95" t="str">
            <v>Tranche 2013</v>
          </cell>
        </row>
        <row r="96">
          <cell r="B96" t="str">
            <v>9802U223</v>
          </cell>
          <cell r="C96" t="str">
            <v>Saisir</v>
          </cell>
          <cell r="D96">
            <v>331</v>
          </cell>
          <cell r="E96">
            <v>60</v>
          </cell>
          <cell r="F96">
            <v>106</v>
          </cell>
          <cell r="G96">
            <v>60000</v>
          </cell>
          <cell r="H96" t="str">
            <v>Tranche 2013</v>
          </cell>
        </row>
        <row r="97">
          <cell r="B97" t="str">
            <v>9802U223</v>
          </cell>
          <cell r="C97" t="str">
            <v>Saisir</v>
          </cell>
          <cell r="D97">
            <v>331</v>
          </cell>
          <cell r="E97">
            <v>64</v>
          </cell>
          <cell r="F97">
            <v>106</v>
          </cell>
          <cell r="G97">
            <v>24000</v>
          </cell>
          <cell r="H97" t="str">
            <v>Tranche 2013</v>
          </cell>
        </row>
        <row r="98">
          <cell r="B98" t="str">
            <v>9802U167</v>
          </cell>
          <cell r="C98" t="str">
            <v>Saisir</v>
          </cell>
          <cell r="D98">
            <v>331</v>
          </cell>
          <cell r="E98">
            <v>60</v>
          </cell>
          <cell r="F98">
            <v>106</v>
          </cell>
          <cell r="G98">
            <v>24923</v>
          </cell>
          <cell r="H98" t="str">
            <v>Tranche 2013</v>
          </cell>
        </row>
        <row r="99">
          <cell r="B99" t="str">
            <v>9802U167</v>
          </cell>
          <cell r="C99" t="str">
            <v>Saisir</v>
          </cell>
          <cell r="D99">
            <v>331</v>
          </cell>
          <cell r="E99">
            <v>64</v>
          </cell>
          <cell r="F99">
            <v>106</v>
          </cell>
          <cell r="G99">
            <v>24500</v>
          </cell>
          <cell r="H99" t="str">
            <v>Tranche 2013</v>
          </cell>
        </row>
        <row r="100">
          <cell r="B100" t="str">
            <v>9802U167</v>
          </cell>
          <cell r="C100" t="str">
            <v>Saisir</v>
          </cell>
          <cell r="D100">
            <v>331</v>
          </cell>
          <cell r="E100">
            <v>21</v>
          </cell>
          <cell r="F100">
            <v>106</v>
          </cell>
          <cell r="G100">
            <v>8030</v>
          </cell>
          <cell r="H100" t="str">
            <v>Tranche 2013</v>
          </cell>
        </row>
        <row r="101">
          <cell r="B101" t="str">
            <v>9802U212</v>
          </cell>
          <cell r="C101" t="str">
            <v>Saisir</v>
          </cell>
          <cell r="D101">
            <v>231</v>
          </cell>
          <cell r="E101">
            <v>60</v>
          </cell>
          <cell r="F101">
            <v>106</v>
          </cell>
          <cell r="G101">
            <v>1135</v>
          </cell>
          <cell r="H101" t="str">
            <v>Tranche 2013</v>
          </cell>
        </row>
        <row r="102">
          <cell r="B102" t="str">
            <v>9802U212</v>
          </cell>
          <cell r="C102" t="str">
            <v>Saisir</v>
          </cell>
          <cell r="D102">
            <v>231</v>
          </cell>
          <cell r="E102">
            <v>64</v>
          </cell>
          <cell r="F102">
            <v>106</v>
          </cell>
          <cell r="G102">
            <v>28866.720000000001</v>
          </cell>
          <cell r="H102" t="str">
            <v>Tranche 2013</v>
          </cell>
        </row>
        <row r="103">
          <cell r="B103" t="str">
            <v>9802U221</v>
          </cell>
          <cell r="C103" t="str">
            <v>Saisir</v>
          </cell>
          <cell r="D103">
            <v>331</v>
          </cell>
          <cell r="E103">
            <v>60</v>
          </cell>
          <cell r="F103">
            <v>106</v>
          </cell>
          <cell r="G103">
            <v>11400</v>
          </cell>
          <cell r="H103" t="str">
            <v>Tranche 2013</v>
          </cell>
        </row>
        <row r="104">
          <cell r="B104" t="str">
            <v>9802U221</v>
          </cell>
          <cell r="C104" t="str">
            <v>Saisir</v>
          </cell>
          <cell r="D104">
            <v>331</v>
          </cell>
          <cell r="E104">
            <v>64</v>
          </cell>
          <cell r="F104">
            <v>106</v>
          </cell>
          <cell r="G104">
            <v>7900</v>
          </cell>
          <cell r="H104" t="str">
            <v>Tranche 2013</v>
          </cell>
        </row>
        <row r="105">
          <cell r="B105" t="str">
            <v>9802U208</v>
          </cell>
          <cell r="C105" t="str">
            <v>Saisir</v>
          </cell>
          <cell r="D105">
            <v>331</v>
          </cell>
          <cell r="E105">
            <v>60</v>
          </cell>
          <cell r="F105">
            <v>106</v>
          </cell>
          <cell r="G105">
            <v>33618</v>
          </cell>
          <cell r="H105" t="str">
            <v>Tranche 2013</v>
          </cell>
        </row>
        <row r="106">
          <cell r="B106" t="str">
            <v>9802U208</v>
          </cell>
          <cell r="C106" t="str">
            <v>Saisir</v>
          </cell>
          <cell r="D106">
            <v>331</v>
          </cell>
          <cell r="E106">
            <v>64</v>
          </cell>
          <cell r="F106">
            <v>106</v>
          </cell>
          <cell r="G106">
            <v>46584</v>
          </cell>
          <cell r="H106" t="str">
            <v>Tranche 2013</v>
          </cell>
        </row>
        <row r="107">
          <cell r="B107" t="str">
            <v>9802U223</v>
          </cell>
          <cell r="C107" t="str">
            <v>Saisir</v>
          </cell>
          <cell r="D107">
            <v>331</v>
          </cell>
          <cell r="E107">
            <v>60</v>
          </cell>
          <cell r="F107">
            <v>106</v>
          </cell>
          <cell r="G107">
            <v>17680</v>
          </cell>
          <cell r="H107" t="str">
            <v>Tranche 2013</v>
          </cell>
        </row>
        <row r="108">
          <cell r="B108" t="str">
            <v>9802U160</v>
          </cell>
          <cell r="C108" t="str">
            <v>Saisir</v>
          </cell>
          <cell r="D108">
            <v>331</v>
          </cell>
          <cell r="E108">
            <v>60</v>
          </cell>
          <cell r="F108">
            <v>106</v>
          </cell>
          <cell r="G108">
            <v>61663</v>
          </cell>
          <cell r="H108" t="str">
            <v>Tranche 2013</v>
          </cell>
        </row>
        <row r="109">
          <cell r="B109" t="str">
            <v>9802U160</v>
          </cell>
          <cell r="C109" t="str">
            <v>Saisir</v>
          </cell>
          <cell r="D109">
            <v>331</v>
          </cell>
          <cell r="E109">
            <v>64</v>
          </cell>
          <cell r="F109">
            <v>106</v>
          </cell>
          <cell r="G109">
            <v>48960</v>
          </cell>
          <cell r="H109" t="str">
            <v>Tranche 2013</v>
          </cell>
        </row>
        <row r="110">
          <cell r="B110" t="str">
            <v>9802U160</v>
          </cell>
          <cell r="C110" t="str">
            <v>Saisir</v>
          </cell>
          <cell r="D110">
            <v>331</v>
          </cell>
          <cell r="E110">
            <v>60</v>
          </cell>
          <cell r="F110">
            <v>106</v>
          </cell>
          <cell r="G110">
            <v>26567</v>
          </cell>
          <cell r="H110" t="str">
            <v>Tranche 2013</v>
          </cell>
        </row>
        <row r="111">
          <cell r="B111" t="str">
            <v>9801U148</v>
          </cell>
          <cell r="C111" t="str">
            <v>Saisir</v>
          </cell>
          <cell r="D111">
            <v>331</v>
          </cell>
          <cell r="E111">
            <v>60</v>
          </cell>
          <cell r="F111">
            <v>108</v>
          </cell>
          <cell r="G111">
            <v>14000</v>
          </cell>
          <cell r="H111" t="str">
            <v>Tranche 2013</v>
          </cell>
        </row>
        <row r="112">
          <cell r="B112" t="str">
            <v>9801U148</v>
          </cell>
          <cell r="C112" t="str">
            <v>Saisir</v>
          </cell>
          <cell r="D112">
            <v>331</v>
          </cell>
          <cell r="E112">
            <v>64</v>
          </cell>
          <cell r="F112">
            <v>108</v>
          </cell>
          <cell r="G112">
            <v>34992</v>
          </cell>
          <cell r="H112" t="str">
            <v>Tranche 2013</v>
          </cell>
        </row>
        <row r="113">
          <cell r="B113" t="str">
            <v>9802U404</v>
          </cell>
          <cell r="C113" t="str">
            <v>Saisir</v>
          </cell>
          <cell r="D113">
            <v>331</v>
          </cell>
          <cell r="E113">
            <v>60</v>
          </cell>
          <cell r="F113">
            <v>111</v>
          </cell>
          <cell r="G113">
            <v>31115</v>
          </cell>
          <cell r="H113" t="str">
            <v>Tranche 2013</v>
          </cell>
        </row>
        <row r="114">
          <cell r="B114" t="str">
            <v>9802U208</v>
          </cell>
          <cell r="C114" t="str">
            <v>Saisir</v>
          </cell>
          <cell r="D114">
            <v>331</v>
          </cell>
          <cell r="E114">
            <v>60</v>
          </cell>
          <cell r="F114">
            <v>106</v>
          </cell>
          <cell r="G114">
            <v>3644</v>
          </cell>
          <cell r="H114" t="str">
            <v>Tranche 2013</v>
          </cell>
        </row>
        <row r="115">
          <cell r="B115" t="str">
            <v>9802U208</v>
          </cell>
          <cell r="C115" t="str">
            <v>Saisir</v>
          </cell>
          <cell r="D115">
            <v>331</v>
          </cell>
          <cell r="E115">
            <v>60</v>
          </cell>
          <cell r="F115">
            <v>106</v>
          </cell>
          <cell r="G115">
            <v>10622</v>
          </cell>
          <cell r="H115" t="str">
            <v>Tranche 2013</v>
          </cell>
        </row>
        <row r="116">
          <cell r="B116" t="str">
            <v>9802U208</v>
          </cell>
          <cell r="C116" t="str">
            <v>Saisir</v>
          </cell>
          <cell r="D116">
            <v>331</v>
          </cell>
          <cell r="E116">
            <v>64</v>
          </cell>
          <cell r="F116">
            <v>106</v>
          </cell>
          <cell r="G116">
            <v>29900</v>
          </cell>
          <cell r="H116" t="str">
            <v>Tranche 2013</v>
          </cell>
        </row>
        <row r="117">
          <cell r="B117" t="str">
            <v>9802U204</v>
          </cell>
          <cell r="C117" t="str">
            <v>Saisir</v>
          </cell>
          <cell r="D117">
            <v>331</v>
          </cell>
          <cell r="E117">
            <v>60</v>
          </cell>
          <cell r="F117">
            <v>106</v>
          </cell>
          <cell r="G117">
            <v>480</v>
          </cell>
          <cell r="H117" t="str">
            <v>Tranche 2013</v>
          </cell>
        </row>
        <row r="118">
          <cell r="B118" t="str">
            <v>9802U204</v>
          </cell>
          <cell r="C118" t="str">
            <v>Saisir</v>
          </cell>
          <cell r="D118">
            <v>331</v>
          </cell>
          <cell r="E118">
            <v>64</v>
          </cell>
          <cell r="F118">
            <v>106</v>
          </cell>
          <cell r="G118">
            <v>12000</v>
          </cell>
          <cell r="H118" t="str">
            <v>Tranche 2013</v>
          </cell>
        </row>
        <row r="119">
          <cell r="B119" t="str">
            <v>9802U219</v>
          </cell>
          <cell r="C119" t="str">
            <v>Saisir</v>
          </cell>
          <cell r="D119">
            <v>331</v>
          </cell>
          <cell r="E119">
            <v>60</v>
          </cell>
          <cell r="F119">
            <v>106</v>
          </cell>
          <cell r="G119">
            <v>16260</v>
          </cell>
          <cell r="H119" t="str">
            <v>Tranche 2013</v>
          </cell>
        </row>
        <row r="120">
          <cell r="B120" t="str">
            <v>9802U219</v>
          </cell>
          <cell r="C120" t="str">
            <v>Saisir</v>
          </cell>
          <cell r="D120">
            <v>331</v>
          </cell>
          <cell r="E120">
            <v>64</v>
          </cell>
          <cell r="F120">
            <v>106</v>
          </cell>
          <cell r="G120">
            <v>44559</v>
          </cell>
          <cell r="H120" t="str">
            <v>Tranche 2013</v>
          </cell>
        </row>
        <row r="121">
          <cell r="B121" t="str">
            <v>9802U172</v>
          </cell>
          <cell r="C121" t="str">
            <v>Saisir</v>
          </cell>
          <cell r="D121">
            <v>525</v>
          </cell>
          <cell r="E121">
            <v>21</v>
          </cell>
          <cell r="F121">
            <v>110</v>
          </cell>
          <cell r="G121">
            <v>290000</v>
          </cell>
          <cell r="H121" t="str">
            <v>Tranche 2013</v>
          </cell>
        </row>
        <row r="122">
          <cell r="B122" t="str">
            <v>9802E402</v>
          </cell>
          <cell r="C122" t="str">
            <v>Saisir</v>
          </cell>
          <cell r="D122">
            <v>12</v>
          </cell>
          <cell r="E122">
            <v>60</v>
          </cell>
          <cell r="F122">
            <v>106</v>
          </cell>
          <cell r="G122">
            <v>13000</v>
          </cell>
          <cell r="H122" t="str">
            <v>Tranche 2013</v>
          </cell>
        </row>
        <row r="123">
          <cell r="B123" t="str">
            <v>9802U201</v>
          </cell>
          <cell r="C123" t="str">
            <v>Saisir</v>
          </cell>
          <cell r="D123">
            <v>522</v>
          </cell>
          <cell r="E123">
            <v>21</v>
          </cell>
          <cell r="F123">
            <v>111</v>
          </cell>
          <cell r="G123">
            <v>6478</v>
          </cell>
          <cell r="H123" t="str">
            <v>Tranche 2013</v>
          </cell>
        </row>
        <row r="124">
          <cell r="B124" t="str">
            <v>9802U205Z</v>
          </cell>
          <cell r="C124" t="str">
            <v>Saisir</v>
          </cell>
          <cell r="D124">
            <v>331</v>
          </cell>
          <cell r="E124">
            <v>60</v>
          </cell>
          <cell r="F124">
            <v>106</v>
          </cell>
          <cell r="G124">
            <v>84740.75</v>
          </cell>
          <cell r="H124" t="str">
            <v>Tranche 2013</v>
          </cell>
        </row>
        <row r="125">
          <cell r="B125" t="str">
            <v>9802U205Z</v>
          </cell>
          <cell r="C125" t="str">
            <v>Saisir</v>
          </cell>
          <cell r="D125">
            <v>331</v>
          </cell>
          <cell r="E125">
            <v>64</v>
          </cell>
          <cell r="F125">
            <v>106</v>
          </cell>
          <cell r="G125">
            <v>55404</v>
          </cell>
          <cell r="H125" t="str">
            <v>Tranche 2013</v>
          </cell>
        </row>
        <row r="126">
          <cell r="B126" t="str">
            <v>9802U169</v>
          </cell>
          <cell r="C126" t="str">
            <v>Saisir</v>
          </cell>
          <cell r="D126">
            <v>331</v>
          </cell>
          <cell r="E126">
            <v>60</v>
          </cell>
          <cell r="F126">
            <v>106</v>
          </cell>
          <cell r="G126">
            <v>8256</v>
          </cell>
          <cell r="H126" t="str">
            <v>Tranche 2013</v>
          </cell>
        </row>
        <row r="127">
          <cell r="B127" t="str">
            <v>9802U169</v>
          </cell>
          <cell r="C127" t="str">
            <v>Saisir</v>
          </cell>
          <cell r="D127">
            <v>331</v>
          </cell>
          <cell r="E127">
            <v>64</v>
          </cell>
          <cell r="F127">
            <v>106</v>
          </cell>
          <cell r="G127">
            <v>27000</v>
          </cell>
          <cell r="H127" t="str">
            <v>Tranche 2013</v>
          </cell>
        </row>
        <row r="128">
          <cell r="B128" t="str">
            <v>9802U167</v>
          </cell>
          <cell r="C128" t="str">
            <v>Saisir</v>
          </cell>
          <cell r="D128">
            <v>12</v>
          </cell>
          <cell r="E128">
            <v>60</v>
          </cell>
          <cell r="F128">
            <v>106</v>
          </cell>
          <cell r="G128">
            <v>7280</v>
          </cell>
          <cell r="H128" t="str">
            <v>Tranche 2013</v>
          </cell>
        </row>
        <row r="129">
          <cell r="B129" t="str">
            <v>9802U167</v>
          </cell>
          <cell r="C129" t="str">
            <v>Saisir</v>
          </cell>
          <cell r="D129">
            <v>12</v>
          </cell>
          <cell r="E129">
            <v>64</v>
          </cell>
          <cell r="F129">
            <v>106</v>
          </cell>
          <cell r="G129">
            <v>50400</v>
          </cell>
          <cell r="H129" t="str">
            <v>Tranche 2013</v>
          </cell>
        </row>
        <row r="130">
          <cell r="B130" t="str">
            <v>9802U2126</v>
          </cell>
          <cell r="C130" t="str">
            <v>Saisir</v>
          </cell>
          <cell r="D130">
            <v>23</v>
          </cell>
          <cell r="E130">
            <v>64</v>
          </cell>
          <cell r="F130">
            <v>106</v>
          </cell>
          <cell r="G130">
            <v>50500</v>
          </cell>
          <cell r="H130" t="str">
            <v>Tranche 2013</v>
          </cell>
        </row>
        <row r="131">
          <cell r="B131" t="str">
            <v>9802U219</v>
          </cell>
          <cell r="C131" t="str">
            <v>Saisir</v>
          </cell>
          <cell r="D131">
            <v>331</v>
          </cell>
          <cell r="E131">
            <v>60</v>
          </cell>
          <cell r="F131">
            <v>106</v>
          </cell>
          <cell r="G131">
            <v>69030</v>
          </cell>
          <cell r="H131" t="str">
            <v>Tranche 2013</v>
          </cell>
        </row>
        <row r="132">
          <cell r="B132" t="str">
            <v>9802U219</v>
          </cell>
          <cell r="C132" t="str">
            <v>Saisir</v>
          </cell>
          <cell r="D132">
            <v>331</v>
          </cell>
          <cell r="E132">
            <v>64</v>
          </cell>
          <cell r="F132">
            <v>106</v>
          </cell>
          <cell r="G132">
            <v>31236</v>
          </cell>
          <cell r="H132" t="str">
            <v>Tranche 2013</v>
          </cell>
        </row>
        <row r="133">
          <cell r="B133" t="str">
            <v>9802U219</v>
          </cell>
          <cell r="C133" t="str">
            <v>Saisir</v>
          </cell>
          <cell r="D133">
            <v>331</v>
          </cell>
          <cell r="E133">
            <v>60</v>
          </cell>
          <cell r="F133">
            <v>106</v>
          </cell>
          <cell r="G133">
            <v>44000</v>
          </cell>
          <cell r="H133" t="str">
            <v>Tranche 2013</v>
          </cell>
        </row>
        <row r="134">
          <cell r="B134" t="str">
            <v>9802U218</v>
          </cell>
          <cell r="C134" t="str">
            <v>Saisir</v>
          </cell>
          <cell r="D134">
            <v>331</v>
          </cell>
          <cell r="E134">
            <v>60</v>
          </cell>
          <cell r="F134">
            <v>106</v>
          </cell>
          <cell r="G134">
            <v>64967</v>
          </cell>
          <cell r="H134" t="str">
            <v>Tranche 2013</v>
          </cell>
        </row>
        <row r="135">
          <cell r="B135" t="str">
            <v>9802U218</v>
          </cell>
          <cell r="C135" t="str">
            <v>Saisir</v>
          </cell>
          <cell r="D135">
            <v>331</v>
          </cell>
          <cell r="E135">
            <v>64</v>
          </cell>
          <cell r="F135">
            <v>106</v>
          </cell>
          <cell r="G135">
            <v>46800</v>
          </cell>
          <cell r="H135" t="str">
            <v>Tranche 2013</v>
          </cell>
        </row>
        <row r="136">
          <cell r="B136" t="str">
            <v>9802U215</v>
          </cell>
          <cell r="C136" t="str">
            <v>Saisir</v>
          </cell>
          <cell r="D136">
            <v>331</v>
          </cell>
          <cell r="E136">
            <v>60</v>
          </cell>
          <cell r="F136">
            <v>106</v>
          </cell>
          <cell r="G136">
            <v>2080</v>
          </cell>
          <cell r="H136" t="str">
            <v>Tranche 2013</v>
          </cell>
        </row>
        <row r="137">
          <cell r="B137" t="str">
            <v>9802U210</v>
          </cell>
          <cell r="C137" t="str">
            <v>Saisir</v>
          </cell>
          <cell r="D137">
            <v>331</v>
          </cell>
          <cell r="E137">
            <v>60</v>
          </cell>
          <cell r="F137">
            <v>106</v>
          </cell>
          <cell r="G137">
            <v>20165.5</v>
          </cell>
          <cell r="H137" t="str">
            <v>Tranche 2013</v>
          </cell>
        </row>
        <row r="138">
          <cell r="B138" t="str">
            <v>9802U210</v>
          </cell>
          <cell r="C138" t="str">
            <v>Saisir</v>
          </cell>
          <cell r="D138">
            <v>331</v>
          </cell>
          <cell r="E138">
            <v>64</v>
          </cell>
          <cell r="F138">
            <v>106</v>
          </cell>
          <cell r="G138">
            <v>16672.599999999999</v>
          </cell>
          <cell r="H138" t="str">
            <v>Tranche 2013</v>
          </cell>
        </row>
        <row r="139">
          <cell r="B139" t="str">
            <v>9802U2053</v>
          </cell>
          <cell r="C139" t="str">
            <v>Saisir</v>
          </cell>
          <cell r="D139">
            <v>331</v>
          </cell>
          <cell r="E139">
            <v>60</v>
          </cell>
          <cell r="F139">
            <v>106</v>
          </cell>
          <cell r="G139">
            <v>24471.33</v>
          </cell>
          <cell r="H139" t="str">
            <v>Tranche 2013</v>
          </cell>
        </row>
        <row r="140">
          <cell r="B140" t="str">
            <v>9802U2053</v>
          </cell>
          <cell r="C140" t="str">
            <v>Saisir</v>
          </cell>
          <cell r="D140">
            <v>331</v>
          </cell>
          <cell r="E140">
            <v>64</v>
          </cell>
          <cell r="F140">
            <v>106</v>
          </cell>
          <cell r="G140">
            <v>55416</v>
          </cell>
          <cell r="H140" t="str">
            <v>Tranche 2013</v>
          </cell>
        </row>
        <row r="141">
          <cell r="B141" t="str">
            <v>9802U167</v>
          </cell>
          <cell r="C141" t="str">
            <v>Saisir</v>
          </cell>
          <cell r="D141">
            <v>332</v>
          </cell>
          <cell r="E141">
            <v>60</v>
          </cell>
          <cell r="F141">
            <v>106</v>
          </cell>
          <cell r="G141">
            <v>4100</v>
          </cell>
          <cell r="H141" t="str">
            <v>Tranche 2013</v>
          </cell>
        </row>
        <row r="142">
          <cell r="B142" t="str">
            <v>9802U172</v>
          </cell>
          <cell r="C142" t="str">
            <v>Saisir</v>
          </cell>
          <cell r="D142">
            <v>331</v>
          </cell>
          <cell r="E142">
            <v>60</v>
          </cell>
          <cell r="F142">
            <v>110</v>
          </cell>
          <cell r="G142">
            <v>19205</v>
          </cell>
          <cell r="H142" t="str">
            <v>Tranche 2013</v>
          </cell>
        </row>
        <row r="143">
          <cell r="B143" t="str">
            <v>9802U172</v>
          </cell>
          <cell r="C143" t="str">
            <v>Saisir</v>
          </cell>
          <cell r="D143">
            <v>331</v>
          </cell>
          <cell r="E143">
            <v>64</v>
          </cell>
          <cell r="F143">
            <v>110</v>
          </cell>
          <cell r="G143">
            <v>12000</v>
          </cell>
          <cell r="H143" t="str">
            <v>Tranche 2013</v>
          </cell>
        </row>
        <row r="144">
          <cell r="B144" t="str">
            <v>9802U160</v>
          </cell>
          <cell r="C144" t="str">
            <v>Saisir</v>
          </cell>
          <cell r="D144">
            <v>331</v>
          </cell>
          <cell r="E144">
            <v>60</v>
          </cell>
          <cell r="F144">
            <v>106</v>
          </cell>
          <cell r="G144">
            <v>46936</v>
          </cell>
          <cell r="H144" t="str">
            <v>Tranche 2013</v>
          </cell>
        </row>
        <row r="145">
          <cell r="B145" t="str">
            <v>9802U160</v>
          </cell>
          <cell r="C145" t="str">
            <v>Saisir</v>
          </cell>
          <cell r="D145">
            <v>331</v>
          </cell>
          <cell r="E145">
            <v>64</v>
          </cell>
          <cell r="F145">
            <v>106</v>
          </cell>
          <cell r="G145">
            <v>11586</v>
          </cell>
          <cell r="H145" t="str">
            <v>Tranche 2013</v>
          </cell>
        </row>
        <row r="146">
          <cell r="B146" t="str">
            <v>9802U160</v>
          </cell>
          <cell r="C146" t="str">
            <v>Saisir</v>
          </cell>
          <cell r="D146">
            <v>331</v>
          </cell>
          <cell r="E146">
            <v>21</v>
          </cell>
          <cell r="F146">
            <v>106</v>
          </cell>
          <cell r="G146">
            <v>20000</v>
          </cell>
          <cell r="H146" t="str">
            <v>Tranche 2013</v>
          </cell>
        </row>
        <row r="147">
          <cell r="B147" t="str">
            <v>9802CERI</v>
          </cell>
          <cell r="C147" t="str">
            <v>Saisir</v>
          </cell>
          <cell r="D147">
            <v>231</v>
          </cell>
          <cell r="E147">
            <v>60</v>
          </cell>
          <cell r="F147">
            <v>106</v>
          </cell>
          <cell r="G147">
            <v>15000</v>
          </cell>
          <cell r="H147" t="str">
            <v>Tranche 2013</v>
          </cell>
        </row>
        <row r="148">
          <cell r="B148" t="str">
            <v>9802CERI</v>
          </cell>
          <cell r="C148" t="str">
            <v>Saisir</v>
          </cell>
          <cell r="D148">
            <v>526</v>
          </cell>
          <cell r="E148">
            <v>21</v>
          </cell>
          <cell r="F148">
            <v>106</v>
          </cell>
          <cell r="G148">
            <v>15000</v>
          </cell>
          <cell r="H148" t="str">
            <v>Tranche 2013</v>
          </cell>
        </row>
        <row r="149">
          <cell r="B149" t="str">
            <v>9802U160</v>
          </cell>
          <cell r="C149" t="str">
            <v>Saisir</v>
          </cell>
          <cell r="D149">
            <v>331</v>
          </cell>
          <cell r="E149">
            <v>60</v>
          </cell>
          <cell r="F149">
            <v>106</v>
          </cell>
          <cell r="G149">
            <v>22164</v>
          </cell>
          <cell r="H149" t="str">
            <v>Tranche 2013</v>
          </cell>
        </row>
        <row r="150">
          <cell r="B150" t="str">
            <v>9802U406</v>
          </cell>
          <cell r="C150" t="str">
            <v>Saisir</v>
          </cell>
          <cell r="D150">
            <v>22</v>
          </cell>
          <cell r="E150">
            <v>60</v>
          </cell>
          <cell r="F150">
            <v>111</v>
          </cell>
          <cell r="G150">
            <v>1910</v>
          </cell>
          <cell r="H150" t="str">
            <v>Tranche 2013</v>
          </cell>
        </row>
        <row r="151">
          <cell r="B151" t="str">
            <v>9802U406</v>
          </cell>
          <cell r="C151" t="str">
            <v>Saisir</v>
          </cell>
          <cell r="D151">
            <v>231</v>
          </cell>
          <cell r="E151">
            <v>60</v>
          </cell>
          <cell r="F151">
            <v>111</v>
          </cell>
          <cell r="G151">
            <v>12700</v>
          </cell>
          <cell r="H151" t="str">
            <v>Tranche 2013</v>
          </cell>
        </row>
        <row r="152">
          <cell r="B152" t="str">
            <v>9802U406</v>
          </cell>
          <cell r="C152" t="str">
            <v>Saisir</v>
          </cell>
          <cell r="D152">
            <v>231</v>
          </cell>
          <cell r="E152">
            <v>64</v>
          </cell>
          <cell r="F152">
            <v>111</v>
          </cell>
          <cell r="G152">
            <v>45000</v>
          </cell>
          <cell r="H152" t="str">
            <v>Tranche 2013</v>
          </cell>
        </row>
        <row r="153">
          <cell r="B153" t="str">
            <v>9802U406</v>
          </cell>
          <cell r="C153" t="str">
            <v>Saisir</v>
          </cell>
          <cell r="D153">
            <v>526</v>
          </cell>
          <cell r="E153">
            <v>21</v>
          </cell>
          <cell r="F153">
            <v>111</v>
          </cell>
          <cell r="G153">
            <v>2300</v>
          </cell>
          <cell r="H153" t="str">
            <v>Tranche 2013</v>
          </cell>
        </row>
        <row r="154">
          <cell r="B154" t="str">
            <v>9802U160</v>
          </cell>
          <cell r="C154" t="str">
            <v>Saisir</v>
          </cell>
          <cell r="D154">
            <v>23</v>
          </cell>
          <cell r="E154">
            <v>60</v>
          </cell>
          <cell r="F154">
            <v>106</v>
          </cell>
          <cell r="G154">
            <v>20289</v>
          </cell>
          <cell r="H154" t="str">
            <v>Tranche 2013</v>
          </cell>
        </row>
        <row r="155">
          <cell r="B155" t="str">
            <v>9802U160</v>
          </cell>
          <cell r="C155" t="str">
            <v>Saisir</v>
          </cell>
          <cell r="D155">
            <v>23</v>
          </cell>
          <cell r="E155">
            <v>64</v>
          </cell>
          <cell r="F155">
            <v>106</v>
          </cell>
          <cell r="G155">
            <v>55442</v>
          </cell>
          <cell r="H155" t="str">
            <v>Tranche 2013</v>
          </cell>
        </row>
        <row r="156">
          <cell r="B156" t="str">
            <v>9802U169</v>
          </cell>
          <cell r="C156" t="str">
            <v>Saisir</v>
          </cell>
          <cell r="D156">
            <v>331</v>
          </cell>
          <cell r="E156">
            <v>60</v>
          </cell>
          <cell r="F156">
            <v>106</v>
          </cell>
          <cell r="G156">
            <v>5700</v>
          </cell>
          <cell r="H156" t="str">
            <v>Tranche 2013</v>
          </cell>
        </row>
        <row r="157">
          <cell r="B157" t="str">
            <v>9802U161</v>
          </cell>
          <cell r="C157" t="str">
            <v>Saisir</v>
          </cell>
          <cell r="D157">
            <v>331</v>
          </cell>
          <cell r="E157">
            <v>60</v>
          </cell>
          <cell r="F157">
            <v>106</v>
          </cell>
          <cell r="G157">
            <v>15217.2</v>
          </cell>
          <cell r="H157" t="str">
            <v>Tranche 2013</v>
          </cell>
        </row>
        <row r="158">
          <cell r="B158" t="str">
            <v>9802U161</v>
          </cell>
          <cell r="C158" t="str">
            <v>Saisir</v>
          </cell>
          <cell r="D158">
            <v>331</v>
          </cell>
          <cell r="E158">
            <v>64</v>
          </cell>
          <cell r="F158">
            <v>106</v>
          </cell>
          <cell r="G158">
            <v>48799.92</v>
          </cell>
          <cell r="H158" t="str">
            <v>Tranche 2013</v>
          </cell>
        </row>
        <row r="159">
          <cell r="B159" t="str">
            <v>9802U160</v>
          </cell>
          <cell r="C159" t="str">
            <v>Saisir</v>
          </cell>
          <cell r="D159">
            <v>331</v>
          </cell>
          <cell r="E159">
            <v>60</v>
          </cell>
          <cell r="F159">
            <v>106</v>
          </cell>
          <cell r="G159">
            <v>23977</v>
          </cell>
          <cell r="H159" t="str">
            <v>Tranche 2013</v>
          </cell>
        </row>
        <row r="160">
          <cell r="B160" t="str">
            <v>9802U160</v>
          </cell>
          <cell r="C160" t="str">
            <v>Saisir</v>
          </cell>
          <cell r="D160">
            <v>331</v>
          </cell>
          <cell r="E160">
            <v>64</v>
          </cell>
          <cell r="F160">
            <v>106</v>
          </cell>
          <cell r="G160">
            <v>31800</v>
          </cell>
          <cell r="H160" t="str">
            <v>Tranche 2013</v>
          </cell>
        </row>
        <row r="161">
          <cell r="B161" t="str">
            <v>9802U218</v>
          </cell>
          <cell r="C161" t="str">
            <v>Saisir</v>
          </cell>
          <cell r="D161">
            <v>331</v>
          </cell>
          <cell r="E161">
            <v>60</v>
          </cell>
          <cell r="F161">
            <v>106</v>
          </cell>
          <cell r="G161">
            <v>26382</v>
          </cell>
          <cell r="H161" t="str">
            <v>Tranche 2013</v>
          </cell>
        </row>
        <row r="162">
          <cell r="B162" t="str">
            <v>9802U218</v>
          </cell>
          <cell r="C162" t="str">
            <v>Saisir</v>
          </cell>
          <cell r="D162">
            <v>331</v>
          </cell>
          <cell r="E162">
            <v>60</v>
          </cell>
          <cell r="F162">
            <v>106</v>
          </cell>
          <cell r="G162">
            <v>7568</v>
          </cell>
          <cell r="H162" t="str">
            <v>Tranche 2013</v>
          </cell>
        </row>
        <row r="163">
          <cell r="B163" t="str">
            <v>9802U218</v>
          </cell>
          <cell r="C163" t="str">
            <v>Saisir</v>
          </cell>
          <cell r="D163">
            <v>331</v>
          </cell>
          <cell r="E163">
            <v>64</v>
          </cell>
          <cell r="F163">
            <v>106</v>
          </cell>
          <cell r="G163">
            <v>7200</v>
          </cell>
          <cell r="H163" t="str">
            <v>Tranche 2013</v>
          </cell>
        </row>
        <row r="164">
          <cell r="B164" t="str">
            <v>9030AD</v>
          </cell>
          <cell r="C164" t="str">
            <v>Saisir</v>
          </cell>
          <cell r="D164">
            <v>331</v>
          </cell>
          <cell r="E164">
            <v>21</v>
          </cell>
          <cell r="F164">
            <v>114</v>
          </cell>
          <cell r="G164">
            <v>47094.87</v>
          </cell>
          <cell r="H164" t="str">
            <v>Tranche 2013</v>
          </cell>
        </row>
        <row r="165">
          <cell r="B165" t="str">
            <v>9030AD</v>
          </cell>
          <cell r="C165" t="str">
            <v>Saisir</v>
          </cell>
          <cell r="D165">
            <v>331</v>
          </cell>
          <cell r="E165">
            <v>21</v>
          </cell>
          <cell r="F165">
            <v>114</v>
          </cell>
          <cell r="G165">
            <v>125355</v>
          </cell>
          <cell r="H165" t="str">
            <v>Tranche 2013</v>
          </cell>
        </row>
        <row r="166">
          <cell r="B166" t="str">
            <v>9030AD</v>
          </cell>
          <cell r="C166" t="str">
            <v>Saisir</v>
          </cell>
          <cell r="D166">
            <v>331</v>
          </cell>
          <cell r="E166">
            <v>21</v>
          </cell>
          <cell r="F166">
            <v>114</v>
          </cell>
          <cell r="G166">
            <v>220000</v>
          </cell>
          <cell r="H166" t="str">
            <v>Tranche 2013</v>
          </cell>
        </row>
        <row r="167">
          <cell r="B167" t="str">
            <v>9380AD</v>
          </cell>
          <cell r="C167" t="str">
            <v>Saisir</v>
          </cell>
          <cell r="D167">
            <v>12</v>
          </cell>
          <cell r="E167">
            <v>60</v>
          </cell>
          <cell r="F167">
            <v>1012</v>
          </cell>
          <cell r="G167">
            <v>64000</v>
          </cell>
          <cell r="H167" t="str">
            <v>Tranche 2013</v>
          </cell>
        </row>
        <row r="168">
          <cell r="B168" t="str">
            <v>9380AD</v>
          </cell>
          <cell r="C168" t="str">
            <v>Saisir</v>
          </cell>
          <cell r="D168">
            <v>12</v>
          </cell>
          <cell r="E168">
            <v>64</v>
          </cell>
          <cell r="F168">
            <v>1012</v>
          </cell>
          <cell r="G168">
            <v>16000</v>
          </cell>
          <cell r="H168" t="str">
            <v>Tranche 2013</v>
          </cell>
        </row>
        <row r="169">
          <cell r="B169" t="str">
            <v>9470TE</v>
          </cell>
          <cell r="C169" t="str">
            <v>Saisir</v>
          </cell>
          <cell r="D169">
            <v>22</v>
          </cell>
          <cell r="E169">
            <v>60</v>
          </cell>
          <cell r="F169">
            <v>113</v>
          </cell>
          <cell r="G169">
            <v>81050</v>
          </cell>
          <cell r="H169" t="str">
            <v>Tranche 2013</v>
          </cell>
        </row>
        <row r="170">
          <cell r="B170" t="str">
            <v>9520PR</v>
          </cell>
          <cell r="C170" t="str">
            <v>Saisir</v>
          </cell>
          <cell r="D170">
            <v>22</v>
          </cell>
          <cell r="E170">
            <v>64</v>
          </cell>
          <cell r="F170">
            <v>113</v>
          </cell>
          <cell r="G170">
            <v>14376</v>
          </cell>
          <cell r="H170" t="str">
            <v>Tranche 2013</v>
          </cell>
        </row>
        <row r="171">
          <cell r="B171" t="str">
            <v>9520PR</v>
          </cell>
          <cell r="C171" t="str">
            <v>Saisir</v>
          </cell>
          <cell r="D171">
            <v>22</v>
          </cell>
          <cell r="E171">
            <v>60</v>
          </cell>
          <cell r="F171">
            <v>113</v>
          </cell>
          <cell r="G171">
            <v>2272.04</v>
          </cell>
          <cell r="H171" t="str">
            <v>Tranche 2013</v>
          </cell>
        </row>
        <row r="172">
          <cell r="B172" t="str">
            <v>9380AD</v>
          </cell>
          <cell r="C172" t="str">
            <v>Saisir</v>
          </cell>
          <cell r="D172">
            <v>12</v>
          </cell>
          <cell r="E172">
            <v>60</v>
          </cell>
          <cell r="F172">
            <v>1012</v>
          </cell>
          <cell r="G172">
            <v>91049.62</v>
          </cell>
          <cell r="H172" t="str">
            <v>Tranche 2013</v>
          </cell>
        </row>
        <row r="173">
          <cell r="B173">
            <v>9.8019999999999998E+223</v>
          </cell>
          <cell r="C173" t="str">
            <v>Saisir</v>
          </cell>
          <cell r="D173">
            <v>332</v>
          </cell>
          <cell r="E173">
            <v>60</v>
          </cell>
          <cell r="F173">
            <v>106</v>
          </cell>
          <cell r="G173">
            <v>25000</v>
          </cell>
          <cell r="H173" t="str">
            <v>Avenant n°4 CUDQV pour 2013</v>
          </cell>
        </row>
        <row r="174">
          <cell r="B174">
            <v>9.8019999999999998E+223</v>
          </cell>
          <cell r="C174" t="str">
            <v>Saisir</v>
          </cell>
          <cell r="D174">
            <v>332</v>
          </cell>
          <cell r="E174">
            <v>64</v>
          </cell>
          <cell r="F174">
            <v>106</v>
          </cell>
          <cell r="G174">
            <v>175000</v>
          </cell>
          <cell r="H174" t="str">
            <v>Avenant n°4 CUDQV pour 2013</v>
          </cell>
        </row>
        <row r="175">
          <cell r="B175" t="str">
            <v>9020TALU</v>
          </cell>
          <cell r="C175" t="str">
            <v>Saisir</v>
          </cell>
          <cell r="D175">
            <v>331</v>
          </cell>
          <cell r="E175">
            <v>21</v>
          </cell>
          <cell r="F175">
            <v>114</v>
          </cell>
          <cell r="G175">
            <v>139000</v>
          </cell>
          <cell r="H175" t="str">
            <v>report 2012 amenagement robotex</v>
          </cell>
        </row>
        <row r="176">
          <cell r="B176" t="str">
            <v>9020TALU</v>
          </cell>
          <cell r="C176" t="str">
            <v>Saisir</v>
          </cell>
          <cell r="D176">
            <v>331</v>
          </cell>
          <cell r="E176">
            <v>21</v>
          </cell>
          <cell r="F176">
            <v>114</v>
          </cell>
          <cell r="G176">
            <v>-30000</v>
          </cell>
          <cell r="H176" t="str">
            <v>déplacement équipement sur labo</v>
          </cell>
        </row>
        <row r="177">
          <cell r="B177" t="str">
            <v>9802U160</v>
          </cell>
          <cell r="C177" t="str">
            <v>Saisir</v>
          </cell>
          <cell r="D177">
            <v>521</v>
          </cell>
          <cell r="E177">
            <v>21</v>
          </cell>
          <cell r="F177">
            <v>106</v>
          </cell>
          <cell r="G177">
            <v>60000</v>
          </cell>
          <cell r="H177" t="str">
            <v>TRANCHE 2013</v>
          </cell>
        </row>
        <row r="178">
          <cell r="B178" t="str">
            <v>9020TALU</v>
          </cell>
          <cell r="C178" t="str">
            <v>Saisir</v>
          </cell>
          <cell r="D178">
            <v>331</v>
          </cell>
          <cell r="E178">
            <v>21</v>
          </cell>
          <cell r="F178">
            <v>114</v>
          </cell>
          <cell r="G178">
            <v>256.81</v>
          </cell>
        </row>
        <row r="179">
          <cell r="B179" t="str">
            <v>9801U148</v>
          </cell>
          <cell r="C179" t="str">
            <v>Saisir</v>
          </cell>
          <cell r="D179">
            <v>12</v>
          </cell>
          <cell r="E179">
            <v>64</v>
          </cell>
          <cell r="F179">
            <v>108</v>
          </cell>
          <cell r="G179">
            <v>3000</v>
          </cell>
          <cell r="H179" t="str">
            <v>TRANCHE 2013</v>
          </cell>
        </row>
        <row r="180">
          <cell r="B180" t="str">
            <v>9801U148</v>
          </cell>
          <cell r="C180" t="str">
            <v>Saisir</v>
          </cell>
          <cell r="D180">
            <v>12</v>
          </cell>
          <cell r="E180">
            <v>60</v>
          </cell>
          <cell r="F180">
            <v>108</v>
          </cell>
          <cell r="G180">
            <v>6796</v>
          </cell>
          <cell r="H180" t="str">
            <v>TRANCHE 2013</v>
          </cell>
        </row>
        <row r="181">
          <cell r="B181" t="str">
            <v>9802U2054</v>
          </cell>
          <cell r="C181" t="str">
            <v>Saisir</v>
          </cell>
          <cell r="D181">
            <v>23</v>
          </cell>
          <cell r="E181">
            <v>64</v>
          </cell>
          <cell r="F181">
            <v>106</v>
          </cell>
          <cell r="G181">
            <v>11333.3</v>
          </cell>
          <cell r="H181" t="str">
            <v>TRANCHE 2013</v>
          </cell>
        </row>
        <row r="182">
          <cell r="B182" t="str">
            <v>9802U2054</v>
          </cell>
          <cell r="C182" t="str">
            <v>Saisir</v>
          </cell>
          <cell r="D182">
            <v>23</v>
          </cell>
          <cell r="E182">
            <v>60</v>
          </cell>
          <cell r="F182">
            <v>106</v>
          </cell>
          <cell r="G182">
            <v>9435.4</v>
          </cell>
          <cell r="H182" t="str">
            <v>TRANCHE 2013</v>
          </cell>
        </row>
        <row r="183">
          <cell r="B183" t="str">
            <v>9802U2126</v>
          </cell>
          <cell r="C183" t="str">
            <v>Saisir</v>
          </cell>
          <cell r="D183">
            <v>55</v>
          </cell>
          <cell r="E183">
            <v>60</v>
          </cell>
          <cell r="F183">
            <v>106</v>
          </cell>
          <cell r="G183">
            <v>7000</v>
          </cell>
          <cell r="H183" t="str">
            <v>TRANCHE 2013</v>
          </cell>
        </row>
        <row r="184">
          <cell r="B184" t="str">
            <v>9802U223</v>
          </cell>
          <cell r="C184" t="str">
            <v>Saisir</v>
          </cell>
          <cell r="D184">
            <v>211</v>
          </cell>
          <cell r="E184">
            <v>64</v>
          </cell>
          <cell r="F184">
            <v>106</v>
          </cell>
          <cell r="G184">
            <v>30646.080000000002</v>
          </cell>
          <cell r="H184" t="str">
            <v>TRANCHE 2013</v>
          </cell>
        </row>
        <row r="185">
          <cell r="B185" t="str">
            <v>9802U2051</v>
          </cell>
          <cell r="C185" t="str">
            <v>Saisir</v>
          </cell>
          <cell r="D185">
            <v>331</v>
          </cell>
          <cell r="E185">
            <v>21</v>
          </cell>
          <cell r="F185">
            <v>106</v>
          </cell>
          <cell r="G185">
            <v>89623</v>
          </cell>
          <cell r="H185" t="str">
            <v>TRANCHE 2013</v>
          </cell>
        </row>
        <row r="186">
          <cell r="B186" t="str">
            <v>9802U2051</v>
          </cell>
          <cell r="C186" t="str">
            <v>Saisir</v>
          </cell>
          <cell r="D186">
            <v>331</v>
          </cell>
          <cell r="E186">
            <v>64</v>
          </cell>
          <cell r="F186">
            <v>106</v>
          </cell>
          <cell r="G186">
            <v>77542</v>
          </cell>
          <cell r="H186" t="str">
            <v>TRANCHE 2013</v>
          </cell>
        </row>
        <row r="187">
          <cell r="B187" t="str">
            <v>9802U2051</v>
          </cell>
          <cell r="C187" t="str">
            <v>Saisir</v>
          </cell>
          <cell r="D187">
            <v>331</v>
          </cell>
          <cell r="E187">
            <v>60</v>
          </cell>
          <cell r="F187">
            <v>106</v>
          </cell>
          <cell r="G187">
            <v>57760</v>
          </cell>
          <cell r="H187" t="str">
            <v>TRANCHE 2013</v>
          </cell>
        </row>
        <row r="188">
          <cell r="B188" t="str">
            <v>9802U2055</v>
          </cell>
          <cell r="C188" t="str">
            <v>Saisir</v>
          </cell>
          <cell r="D188">
            <v>521</v>
          </cell>
          <cell r="E188">
            <v>21</v>
          </cell>
          <cell r="F188">
            <v>106</v>
          </cell>
          <cell r="G188">
            <v>90000</v>
          </cell>
          <cell r="H188" t="str">
            <v>Tranche 2013 - Intégralité de la subvention</v>
          </cell>
        </row>
        <row r="189">
          <cell r="B189" t="str">
            <v>9020TALU</v>
          </cell>
          <cell r="C189" t="str">
            <v>Saisir</v>
          </cell>
          <cell r="D189">
            <v>331</v>
          </cell>
          <cell r="E189">
            <v>21</v>
          </cell>
          <cell r="F189">
            <v>114</v>
          </cell>
          <cell r="G189">
            <v>29.7</v>
          </cell>
        </row>
        <row r="190">
          <cell r="B190" t="str">
            <v>9801U148</v>
          </cell>
          <cell r="C190" t="str">
            <v>Envoyer</v>
          </cell>
          <cell r="D190">
            <v>331</v>
          </cell>
          <cell r="E190">
            <v>60</v>
          </cell>
          <cell r="F190">
            <v>108</v>
          </cell>
          <cell r="G190">
            <v>-6000</v>
          </cell>
        </row>
        <row r="191">
          <cell r="B191" t="str">
            <v>9801U148</v>
          </cell>
          <cell r="C191" t="str">
            <v>Réception</v>
          </cell>
          <cell r="D191">
            <v>331</v>
          </cell>
          <cell r="E191">
            <v>21</v>
          </cell>
          <cell r="F191">
            <v>108</v>
          </cell>
          <cell r="G191">
            <v>6000</v>
          </cell>
        </row>
        <row r="192">
          <cell r="B192" t="str">
            <v>9030AD</v>
          </cell>
          <cell r="C192" t="str">
            <v>Saisir</v>
          </cell>
          <cell r="D192">
            <v>511</v>
          </cell>
          <cell r="E192">
            <v>21</v>
          </cell>
          <cell r="F192">
            <v>114</v>
          </cell>
          <cell r="G192">
            <v>46020.66</v>
          </cell>
          <cell r="H192" t="str">
            <v>avance sur tranche 2013</v>
          </cell>
        </row>
        <row r="193">
          <cell r="B193" t="str">
            <v>9802U167</v>
          </cell>
          <cell r="C193" t="str">
            <v>Saisir</v>
          </cell>
          <cell r="D193">
            <v>331</v>
          </cell>
          <cell r="E193">
            <v>21</v>
          </cell>
          <cell r="F193">
            <v>106</v>
          </cell>
          <cell r="G193">
            <v>20000</v>
          </cell>
          <cell r="H193" t="str">
            <v>Tranche 2013</v>
          </cell>
        </row>
        <row r="194">
          <cell r="B194" t="str">
            <v>9802U167</v>
          </cell>
          <cell r="C194" t="str">
            <v>Saisir</v>
          </cell>
          <cell r="D194">
            <v>331</v>
          </cell>
          <cell r="E194">
            <v>60</v>
          </cell>
          <cell r="F194">
            <v>106</v>
          </cell>
          <cell r="G194">
            <v>5500</v>
          </cell>
          <cell r="H194" t="str">
            <v>Tranche 2013</v>
          </cell>
        </row>
        <row r="195">
          <cell r="B195" t="str">
            <v>9030AD</v>
          </cell>
          <cell r="C195" t="str">
            <v>Saisir</v>
          </cell>
          <cell r="D195">
            <v>511</v>
          </cell>
          <cell r="E195">
            <v>21</v>
          </cell>
          <cell r="F195">
            <v>114</v>
          </cell>
          <cell r="G195">
            <v>-46020.66</v>
          </cell>
        </row>
        <row r="196">
          <cell r="B196" t="str">
            <v>9802U209</v>
          </cell>
          <cell r="C196" t="str">
            <v>Saisir</v>
          </cell>
          <cell r="D196">
            <v>12</v>
          </cell>
          <cell r="E196">
            <v>60</v>
          </cell>
          <cell r="F196">
            <v>106</v>
          </cell>
          <cell r="G196">
            <v>24237</v>
          </cell>
          <cell r="H196" t="str">
            <v>Tranche 2013</v>
          </cell>
        </row>
        <row r="197">
          <cell r="B197" t="str">
            <v>9801U148</v>
          </cell>
          <cell r="C197" t="str">
            <v>Saisir</v>
          </cell>
          <cell r="D197">
            <v>12</v>
          </cell>
          <cell r="E197">
            <v>60</v>
          </cell>
          <cell r="F197">
            <v>108</v>
          </cell>
          <cell r="G197">
            <v>500</v>
          </cell>
          <cell r="H197" t="str">
            <v>Tranche 2013 complément</v>
          </cell>
        </row>
        <row r="198">
          <cell r="B198" t="str">
            <v>9030AD</v>
          </cell>
          <cell r="C198" t="str">
            <v>Saisir</v>
          </cell>
          <cell r="D198">
            <v>511</v>
          </cell>
          <cell r="E198">
            <v>21</v>
          </cell>
          <cell r="F198">
            <v>114</v>
          </cell>
          <cell r="G198">
            <v>-46020.66</v>
          </cell>
          <cell r="H198" t="str">
            <v>avance tranche 2013 sur 2012</v>
          </cell>
        </row>
        <row r="199">
          <cell r="B199" t="str">
            <v>9030AD</v>
          </cell>
          <cell r="C199" t="str">
            <v>Saisir</v>
          </cell>
          <cell r="D199">
            <v>331</v>
          </cell>
          <cell r="E199">
            <v>21</v>
          </cell>
          <cell r="F199">
            <v>114</v>
          </cell>
          <cell r="G199">
            <v>64156.89</v>
          </cell>
          <cell r="H199" t="str">
            <v>avance/tranche 2013 pour commande 2012 4500024286</v>
          </cell>
        </row>
        <row r="200">
          <cell r="B200" t="str">
            <v>9030AD</v>
          </cell>
          <cell r="C200" t="str">
            <v>Saisir</v>
          </cell>
          <cell r="D200">
            <v>331</v>
          </cell>
          <cell r="E200">
            <v>21</v>
          </cell>
          <cell r="F200">
            <v>114</v>
          </cell>
          <cell r="G200">
            <v>-64156.89</v>
          </cell>
        </row>
        <row r="201">
          <cell r="B201" t="str">
            <v>9802U167</v>
          </cell>
          <cell r="C201" t="str">
            <v>Saisir</v>
          </cell>
          <cell r="D201">
            <v>331</v>
          </cell>
          <cell r="E201">
            <v>60</v>
          </cell>
          <cell r="F201">
            <v>106</v>
          </cell>
          <cell r="G201">
            <v>13611.5</v>
          </cell>
          <cell r="H201" t="str">
            <v>Tranche 2013 sans les FG</v>
          </cell>
        </row>
        <row r="202">
          <cell r="B202" t="str">
            <v>9802U221</v>
          </cell>
          <cell r="C202" t="str">
            <v>Saisir</v>
          </cell>
          <cell r="D202">
            <v>12</v>
          </cell>
          <cell r="E202">
            <v>64</v>
          </cell>
          <cell r="F202">
            <v>106</v>
          </cell>
          <cell r="G202">
            <v>33400</v>
          </cell>
          <cell r="H202" t="str">
            <v>Tranche 2013 - IGR</v>
          </cell>
        </row>
        <row r="203">
          <cell r="B203" t="str">
            <v>9802U221</v>
          </cell>
          <cell r="C203" t="str">
            <v>Saisir</v>
          </cell>
          <cell r="D203">
            <v>12</v>
          </cell>
          <cell r="E203">
            <v>60</v>
          </cell>
          <cell r="F203">
            <v>106</v>
          </cell>
          <cell r="G203">
            <v>58000</v>
          </cell>
          <cell r="H203" t="str">
            <v>Tranche 2013</v>
          </cell>
        </row>
        <row r="204">
          <cell r="B204" t="str">
            <v>9030AD</v>
          </cell>
          <cell r="C204" t="str">
            <v>Saisir</v>
          </cell>
          <cell r="D204">
            <v>331</v>
          </cell>
          <cell r="E204">
            <v>21</v>
          </cell>
          <cell r="F204">
            <v>114</v>
          </cell>
          <cell r="G204">
            <v>-64156.89</v>
          </cell>
          <cell r="H204" t="str">
            <v>avance/tranche 2013 cde 2012 4500024286</v>
          </cell>
        </row>
        <row r="205">
          <cell r="B205" t="str">
            <v>9040AD</v>
          </cell>
          <cell r="C205" t="str">
            <v>Saisir</v>
          </cell>
          <cell r="D205" t="str">
            <v>NA</v>
          </cell>
          <cell r="E205">
            <v>60</v>
          </cell>
          <cell r="F205">
            <v>114</v>
          </cell>
          <cell r="G205">
            <v>70000</v>
          </cell>
          <cell r="H205" t="str">
            <v>avance sur report</v>
          </cell>
        </row>
        <row r="206">
          <cell r="B206" t="str">
            <v>9040AD</v>
          </cell>
          <cell r="C206" t="str">
            <v>Saisir</v>
          </cell>
          <cell r="D206" t="str">
            <v>NA</v>
          </cell>
          <cell r="E206">
            <v>21</v>
          </cell>
          <cell r="F206">
            <v>114</v>
          </cell>
          <cell r="G206">
            <v>270000</v>
          </cell>
          <cell r="H206" t="str">
            <v>avance sur report</v>
          </cell>
        </row>
        <row r="207">
          <cell r="B207" t="str">
            <v>9040AD</v>
          </cell>
          <cell r="C207" t="str">
            <v>Saisir</v>
          </cell>
          <cell r="D207" t="str">
            <v>NA</v>
          </cell>
          <cell r="E207">
            <v>21</v>
          </cell>
          <cell r="F207">
            <v>114</v>
          </cell>
          <cell r="G207">
            <v>300000</v>
          </cell>
          <cell r="H207" t="str">
            <v>avance sur report 2012 &gt;&gt; 2013</v>
          </cell>
        </row>
        <row r="208">
          <cell r="B208" t="str">
            <v>9040AD</v>
          </cell>
          <cell r="C208" t="str">
            <v>Saisir</v>
          </cell>
          <cell r="D208" t="str">
            <v>NA</v>
          </cell>
          <cell r="E208">
            <v>21</v>
          </cell>
          <cell r="F208">
            <v>114</v>
          </cell>
          <cell r="G208">
            <v>300000</v>
          </cell>
          <cell r="H208" t="str">
            <v>avance sur report n°2 2012&gt;&gt;&gt;2013</v>
          </cell>
        </row>
        <row r="209">
          <cell r="B209" t="str">
            <v>9802U160</v>
          </cell>
          <cell r="C209" t="str">
            <v>Envoyer</v>
          </cell>
          <cell r="D209">
            <v>331</v>
          </cell>
          <cell r="E209">
            <v>60</v>
          </cell>
          <cell r="F209">
            <v>106</v>
          </cell>
          <cell r="G209">
            <v>-2714.4</v>
          </cell>
          <cell r="H209" t="str">
            <v>D par mail Patricia du 25/01/13</v>
          </cell>
        </row>
        <row r="210">
          <cell r="B210" t="str">
            <v>9802U160</v>
          </cell>
          <cell r="C210" t="str">
            <v>Réception</v>
          </cell>
          <cell r="D210">
            <v>331</v>
          </cell>
          <cell r="E210">
            <v>21</v>
          </cell>
          <cell r="F210">
            <v>106</v>
          </cell>
          <cell r="G210">
            <v>2714.4</v>
          </cell>
          <cell r="H210" t="str">
            <v>D par mail Patricia du 25/01/13</v>
          </cell>
        </row>
        <row r="211">
          <cell r="B211" t="str">
            <v>9802U160</v>
          </cell>
          <cell r="C211" t="str">
            <v>Envoyer</v>
          </cell>
          <cell r="D211">
            <v>331</v>
          </cell>
          <cell r="E211">
            <v>60</v>
          </cell>
          <cell r="F211">
            <v>106</v>
          </cell>
          <cell r="G211">
            <v>-1085.76</v>
          </cell>
          <cell r="H211" t="str">
            <v>D par mail Patricia du 25/01/13</v>
          </cell>
        </row>
        <row r="212">
          <cell r="B212" t="str">
            <v>9802U160</v>
          </cell>
          <cell r="C212" t="str">
            <v>Réception</v>
          </cell>
          <cell r="D212">
            <v>331</v>
          </cell>
          <cell r="E212">
            <v>21</v>
          </cell>
          <cell r="F212">
            <v>106</v>
          </cell>
          <cell r="G212">
            <v>1085.76</v>
          </cell>
          <cell r="H212" t="str">
            <v>D par mail Patricia du 25/01/13</v>
          </cell>
        </row>
        <row r="213">
          <cell r="B213" t="str">
            <v>9802U203</v>
          </cell>
          <cell r="C213" t="str">
            <v>Saisir</v>
          </cell>
          <cell r="D213">
            <v>521</v>
          </cell>
          <cell r="E213">
            <v>21</v>
          </cell>
          <cell r="F213">
            <v>106</v>
          </cell>
          <cell r="G213">
            <v>50000</v>
          </cell>
          <cell r="H213" t="str">
            <v>Tranche 2013 - Totalité de la subvention</v>
          </cell>
        </row>
        <row r="214">
          <cell r="B214" t="str">
            <v>9150IN</v>
          </cell>
          <cell r="C214" t="str">
            <v>Saisir</v>
          </cell>
          <cell r="D214">
            <v>22</v>
          </cell>
          <cell r="E214">
            <v>60</v>
          </cell>
          <cell r="F214">
            <v>106</v>
          </cell>
          <cell r="G214">
            <v>29430.83</v>
          </cell>
          <cell r="H214" t="str">
            <v>Intégralité du reste à dépenser sur FEDER &amp; CR PAC</v>
          </cell>
        </row>
        <row r="215">
          <cell r="B215" t="str">
            <v>9150IN</v>
          </cell>
          <cell r="C215" t="str">
            <v>Saisir</v>
          </cell>
          <cell r="D215">
            <v>22</v>
          </cell>
          <cell r="E215">
            <v>64</v>
          </cell>
          <cell r="F215">
            <v>106</v>
          </cell>
          <cell r="G215">
            <v>32998.36</v>
          </cell>
          <cell r="H215" t="str">
            <v>Intégralité du reste à dépenser sur FEDER &amp; CR PAC</v>
          </cell>
        </row>
        <row r="216">
          <cell r="B216" t="str">
            <v>9150IN</v>
          </cell>
          <cell r="C216" t="str">
            <v>Saisir</v>
          </cell>
          <cell r="D216">
            <v>525</v>
          </cell>
          <cell r="E216">
            <v>21</v>
          </cell>
          <cell r="F216">
            <v>106</v>
          </cell>
          <cell r="G216">
            <v>12047.75</v>
          </cell>
          <cell r="H216" t="str">
            <v>Intégralité du reste à dépenser sur FEDER &amp; CR PAC</v>
          </cell>
        </row>
        <row r="217">
          <cell r="B217" t="str">
            <v>9802U209</v>
          </cell>
          <cell r="C217" t="str">
            <v>Saisir</v>
          </cell>
          <cell r="D217">
            <v>231</v>
          </cell>
          <cell r="E217">
            <v>64</v>
          </cell>
          <cell r="F217">
            <v>106</v>
          </cell>
          <cell r="G217">
            <v>7000</v>
          </cell>
          <cell r="H217" t="str">
            <v>Tranche 2013</v>
          </cell>
        </row>
        <row r="218">
          <cell r="B218" t="str">
            <v>9380AD</v>
          </cell>
          <cell r="C218" t="str">
            <v>Saisir</v>
          </cell>
          <cell r="D218">
            <v>12</v>
          </cell>
          <cell r="E218">
            <v>60</v>
          </cell>
          <cell r="F218">
            <v>1012</v>
          </cell>
          <cell r="G218">
            <v>6000</v>
          </cell>
          <cell r="H218" t="str">
            <v>Oubli tranche 2013</v>
          </cell>
        </row>
        <row r="219">
          <cell r="B219" t="str">
            <v>9470TE</v>
          </cell>
          <cell r="C219" t="str">
            <v>Saisir</v>
          </cell>
          <cell r="D219">
            <v>231</v>
          </cell>
          <cell r="E219">
            <v>60</v>
          </cell>
          <cell r="F219" t="str">
            <v>NA</v>
          </cell>
          <cell r="G219">
            <v>22293.25</v>
          </cell>
          <cell r="H219" t="str">
            <v>Report 2012/2013</v>
          </cell>
        </row>
        <row r="220">
          <cell r="B220" t="str">
            <v>9470TE</v>
          </cell>
          <cell r="C220" t="str">
            <v>Saisir</v>
          </cell>
          <cell r="D220">
            <v>211</v>
          </cell>
          <cell r="E220">
            <v>60</v>
          </cell>
          <cell r="F220" t="str">
            <v>NA</v>
          </cell>
          <cell r="G220">
            <v>50000</v>
          </cell>
          <cell r="H220" t="str">
            <v>Avance sur report 2012/2013 en attente fin des rég</v>
          </cell>
        </row>
        <row r="221">
          <cell r="B221" t="str">
            <v>9801U134</v>
          </cell>
          <cell r="C221" t="str">
            <v>Saisir</v>
          </cell>
          <cell r="D221">
            <v>331</v>
          </cell>
          <cell r="E221">
            <v>60</v>
          </cell>
          <cell r="F221">
            <v>106</v>
          </cell>
          <cell r="G221">
            <v>17756.650000000001</v>
          </cell>
          <cell r="H221" t="str">
            <v>Report 2012 / 2013</v>
          </cell>
        </row>
        <row r="222">
          <cell r="B222" t="str">
            <v>9802U219</v>
          </cell>
          <cell r="C222" t="str">
            <v>Envoyer</v>
          </cell>
          <cell r="D222">
            <v>331</v>
          </cell>
          <cell r="E222">
            <v>60</v>
          </cell>
          <cell r="F222">
            <v>106</v>
          </cell>
          <cell r="G222">
            <v>-2000</v>
          </cell>
          <cell r="H222" t="str">
            <v>virement achat ordi immo 600€</v>
          </cell>
        </row>
        <row r="223">
          <cell r="B223" t="str">
            <v>9802U219</v>
          </cell>
          <cell r="C223" t="str">
            <v>Réception</v>
          </cell>
          <cell r="D223">
            <v>331</v>
          </cell>
          <cell r="E223">
            <v>21</v>
          </cell>
          <cell r="F223">
            <v>106</v>
          </cell>
          <cell r="G223">
            <v>2000</v>
          </cell>
          <cell r="H223" t="str">
            <v>virement achat ordi immo 600€</v>
          </cell>
        </row>
        <row r="224">
          <cell r="B224" t="str">
            <v>9801U134</v>
          </cell>
          <cell r="C224" t="str">
            <v>Saisir</v>
          </cell>
          <cell r="D224">
            <v>331</v>
          </cell>
          <cell r="E224">
            <v>21</v>
          </cell>
          <cell r="F224">
            <v>106</v>
          </cell>
          <cell r="G224">
            <v>18692.05</v>
          </cell>
          <cell r="H224" t="str">
            <v>Report 2012 / 2013</v>
          </cell>
        </row>
        <row r="225">
          <cell r="B225" t="str">
            <v>9801U148</v>
          </cell>
          <cell r="C225" t="str">
            <v>Saisir</v>
          </cell>
          <cell r="D225">
            <v>512</v>
          </cell>
          <cell r="E225">
            <v>21</v>
          </cell>
          <cell r="F225">
            <v>108</v>
          </cell>
          <cell r="G225">
            <v>4000</v>
          </cell>
          <cell r="H225" t="str">
            <v>Avance sur report 2012/2013, part prise sur le 60</v>
          </cell>
        </row>
        <row r="226">
          <cell r="B226" t="str">
            <v>9801U148</v>
          </cell>
          <cell r="C226" t="str">
            <v>Saisir</v>
          </cell>
          <cell r="D226">
            <v>512</v>
          </cell>
          <cell r="E226">
            <v>21</v>
          </cell>
          <cell r="F226">
            <v>108</v>
          </cell>
          <cell r="G226">
            <v>-4000</v>
          </cell>
          <cell r="H226" t="str">
            <v>Remplacé par un virement du 60 vers 21 en 2012</v>
          </cell>
        </row>
        <row r="227">
          <cell r="B227" t="str">
            <v>9801U148</v>
          </cell>
          <cell r="C227" t="str">
            <v>Saisir</v>
          </cell>
          <cell r="D227">
            <v>12</v>
          </cell>
          <cell r="E227">
            <v>60</v>
          </cell>
          <cell r="F227">
            <v>108</v>
          </cell>
          <cell r="G227">
            <v>5000</v>
          </cell>
          <cell r="H227" t="str">
            <v>avance sur report</v>
          </cell>
        </row>
        <row r="228">
          <cell r="B228" t="str">
            <v>9801U148</v>
          </cell>
          <cell r="C228" t="str">
            <v>Saisir</v>
          </cell>
          <cell r="D228">
            <v>12</v>
          </cell>
          <cell r="E228">
            <v>60</v>
          </cell>
          <cell r="F228">
            <v>108</v>
          </cell>
          <cell r="G228">
            <v>4577.55</v>
          </cell>
          <cell r="H228" t="str">
            <v>Report 2012 / 2013</v>
          </cell>
        </row>
        <row r="229">
          <cell r="B229" t="str">
            <v>9801U148</v>
          </cell>
          <cell r="C229" t="str">
            <v>Saisir</v>
          </cell>
          <cell r="D229">
            <v>12</v>
          </cell>
          <cell r="E229">
            <v>64</v>
          </cell>
          <cell r="F229">
            <v>108</v>
          </cell>
          <cell r="G229">
            <v>25891.48</v>
          </cell>
          <cell r="H229" t="str">
            <v>Report 2012 / 2013</v>
          </cell>
        </row>
        <row r="230">
          <cell r="B230" t="str">
            <v>9801U148</v>
          </cell>
          <cell r="C230" t="str">
            <v>Saisir</v>
          </cell>
          <cell r="D230">
            <v>512</v>
          </cell>
          <cell r="E230">
            <v>21</v>
          </cell>
          <cell r="F230">
            <v>108</v>
          </cell>
          <cell r="G230">
            <v>5476.26</v>
          </cell>
          <cell r="H230" t="str">
            <v>Report 2012 / 2013</v>
          </cell>
        </row>
        <row r="231">
          <cell r="B231" t="str">
            <v>9801U148</v>
          </cell>
          <cell r="C231" t="str">
            <v>Saisir</v>
          </cell>
          <cell r="D231">
            <v>331</v>
          </cell>
          <cell r="E231">
            <v>21</v>
          </cell>
          <cell r="F231">
            <v>108</v>
          </cell>
          <cell r="G231">
            <v>4166</v>
          </cell>
          <cell r="H231" t="str">
            <v>Report 2012</v>
          </cell>
        </row>
        <row r="232">
          <cell r="B232" t="str">
            <v>9802U209</v>
          </cell>
          <cell r="C232" t="str">
            <v>Saisir</v>
          </cell>
          <cell r="D232">
            <v>231</v>
          </cell>
          <cell r="E232">
            <v>64</v>
          </cell>
          <cell r="F232">
            <v>106</v>
          </cell>
          <cell r="G232">
            <v>7000</v>
          </cell>
          <cell r="H232" t="str">
            <v>Tranche 2013 Totalité de la subvention</v>
          </cell>
        </row>
        <row r="233">
          <cell r="B233" t="str">
            <v>9801U148</v>
          </cell>
          <cell r="C233" t="str">
            <v>Saisir</v>
          </cell>
          <cell r="D233">
            <v>331</v>
          </cell>
          <cell r="E233">
            <v>60</v>
          </cell>
          <cell r="F233">
            <v>108</v>
          </cell>
          <cell r="G233">
            <v>7728.74</v>
          </cell>
          <cell r="H233" t="str">
            <v>Report 2012</v>
          </cell>
        </row>
        <row r="234">
          <cell r="B234" t="str">
            <v>9802U160</v>
          </cell>
          <cell r="C234" t="str">
            <v>Envoyer</v>
          </cell>
          <cell r="D234">
            <v>521</v>
          </cell>
          <cell r="E234">
            <v>21</v>
          </cell>
          <cell r="F234">
            <v>106</v>
          </cell>
          <cell r="G234">
            <v>-28000</v>
          </cell>
          <cell r="H234" t="str">
            <v>Besoin achats componsantes équipement</v>
          </cell>
        </row>
        <row r="235">
          <cell r="B235" t="str">
            <v>9802U160</v>
          </cell>
          <cell r="C235" t="str">
            <v>Réception</v>
          </cell>
          <cell r="D235">
            <v>211</v>
          </cell>
          <cell r="E235">
            <v>60</v>
          </cell>
          <cell r="F235">
            <v>106</v>
          </cell>
          <cell r="G235">
            <v>28000</v>
          </cell>
          <cell r="H235" t="str">
            <v>Besoin achats componsantes équipement</v>
          </cell>
        </row>
        <row r="236">
          <cell r="B236" t="str">
            <v>9802CERI</v>
          </cell>
          <cell r="C236" t="str">
            <v>Saisir</v>
          </cell>
          <cell r="D236">
            <v>525</v>
          </cell>
          <cell r="E236">
            <v>21</v>
          </cell>
          <cell r="F236">
            <v>106</v>
          </cell>
          <cell r="G236">
            <v>1591000</v>
          </cell>
          <cell r="H236" t="str">
            <v>Ouverture complé pour assurer la créat° marché</v>
          </cell>
        </row>
        <row r="237">
          <cell r="B237" t="str">
            <v>9802E402</v>
          </cell>
          <cell r="C237" t="str">
            <v>Saisir</v>
          </cell>
          <cell r="D237">
            <v>12</v>
          </cell>
          <cell r="E237">
            <v>60</v>
          </cell>
          <cell r="F237">
            <v>111</v>
          </cell>
          <cell r="G237">
            <v>2323.9</v>
          </cell>
          <cell r="H237" t="str">
            <v>Report 2012</v>
          </cell>
        </row>
        <row r="238">
          <cell r="B238" t="str">
            <v>9802E402</v>
          </cell>
          <cell r="C238" t="str">
            <v>Saisir</v>
          </cell>
          <cell r="D238">
            <v>12</v>
          </cell>
          <cell r="E238">
            <v>60</v>
          </cell>
          <cell r="F238">
            <v>111</v>
          </cell>
          <cell r="G238">
            <v>1762.4</v>
          </cell>
          <cell r="H238" t="str">
            <v>Report 2012</v>
          </cell>
        </row>
        <row r="239">
          <cell r="B239" t="str">
            <v>9802U167</v>
          </cell>
          <cell r="C239" t="str">
            <v>Saisir</v>
          </cell>
          <cell r="D239">
            <v>526</v>
          </cell>
          <cell r="E239">
            <v>21</v>
          </cell>
          <cell r="F239">
            <v>106</v>
          </cell>
          <cell r="G239">
            <v>59200</v>
          </cell>
          <cell r="H239" t="str">
            <v>Tranche 2013 Totalité de la ligne</v>
          </cell>
        </row>
        <row r="240">
          <cell r="B240" t="str">
            <v>9802U2129</v>
          </cell>
          <cell r="C240" t="str">
            <v>Saisir</v>
          </cell>
          <cell r="D240">
            <v>23</v>
          </cell>
          <cell r="E240">
            <v>60</v>
          </cell>
          <cell r="F240">
            <v>106</v>
          </cell>
          <cell r="G240">
            <v>22000</v>
          </cell>
          <cell r="H240" t="str">
            <v>Totalité de la subvention</v>
          </cell>
        </row>
        <row r="241">
          <cell r="B241" t="str">
            <v>9802U208</v>
          </cell>
          <cell r="C241" t="str">
            <v>Envoyer</v>
          </cell>
          <cell r="D241">
            <v>331</v>
          </cell>
          <cell r="E241">
            <v>60</v>
          </cell>
          <cell r="F241">
            <v>106</v>
          </cell>
          <cell r="G241">
            <v>-1400</v>
          </cell>
          <cell r="H241" t="str">
            <v>virement achat ordi immo 600€</v>
          </cell>
        </row>
        <row r="242">
          <cell r="B242" t="str">
            <v>9802U208</v>
          </cell>
          <cell r="C242" t="str">
            <v>Réception</v>
          </cell>
          <cell r="D242">
            <v>331</v>
          </cell>
          <cell r="E242">
            <v>21</v>
          </cell>
          <cell r="F242">
            <v>106</v>
          </cell>
          <cell r="G242">
            <v>1400</v>
          </cell>
          <cell r="H242" t="str">
            <v>virement achat ordi immo 600€</v>
          </cell>
        </row>
        <row r="243">
          <cell r="B243" t="str">
            <v>9802GENO</v>
          </cell>
          <cell r="C243" t="str">
            <v>Saisir</v>
          </cell>
          <cell r="D243">
            <v>332</v>
          </cell>
          <cell r="E243">
            <v>64</v>
          </cell>
          <cell r="F243">
            <v>106</v>
          </cell>
          <cell r="G243">
            <v>14000</v>
          </cell>
        </row>
        <row r="244">
          <cell r="B244" t="str">
            <v>9802GENO</v>
          </cell>
          <cell r="C244" t="str">
            <v>Saisir</v>
          </cell>
          <cell r="D244">
            <v>332</v>
          </cell>
          <cell r="E244">
            <v>60</v>
          </cell>
          <cell r="F244">
            <v>106</v>
          </cell>
          <cell r="G244">
            <v>6000</v>
          </cell>
        </row>
        <row r="245">
          <cell r="B245" t="str">
            <v>9802U160</v>
          </cell>
          <cell r="C245" t="str">
            <v>Saisir</v>
          </cell>
          <cell r="D245">
            <v>331</v>
          </cell>
          <cell r="E245">
            <v>60</v>
          </cell>
          <cell r="F245">
            <v>106</v>
          </cell>
          <cell r="G245">
            <v>112316.88</v>
          </cell>
          <cell r="H245" t="str">
            <v>Besoin pour marché Sté PROTEUS Presta de svces</v>
          </cell>
        </row>
        <row r="246">
          <cell r="B246" t="str">
            <v>9802U160</v>
          </cell>
          <cell r="C246" t="str">
            <v>Saisir</v>
          </cell>
          <cell r="D246">
            <v>331</v>
          </cell>
          <cell r="E246">
            <v>60</v>
          </cell>
          <cell r="F246">
            <v>106</v>
          </cell>
          <cell r="G246">
            <v>5000</v>
          </cell>
          <cell r="H246" t="str">
            <v>Avance sur report 2012/2013</v>
          </cell>
        </row>
        <row r="247">
          <cell r="B247" t="str">
            <v>9802U160</v>
          </cell>
          <cell r="C247" t="str">
            <v>Saisir</v>
          </cell>
          <cell r="D247">
            <v>526</v>
          </cell>
          <cell r="E247">
            <v>21</v>
          </cell>
          <cell r="F247">
            <v>106</v>
          </cell>
          <cell r="G247">
            <v>60000</v>
          </cell>
          <cell r="H247" t="str">
            <v>Avance sur report 2012 / 2013</v>
          </cell>
        </row>
        <row r="248">
          <cell r="B248" t="str">
            <v>9802U160</v>
          </cell>
          <cell r="C248" t="str">
            <v>Saisir</v>
          </cell>
          <cell r="D248">
            <v>331</v>
          </cell>
          <cell r="E248">
            <v>60</v>
          </cell>
          <cell r="F248">
            <v>106</v>
          </cell>
          <cell r="G248">
            <v>6000</v>
          </cell>
          <cell r="H248" t="str">
            <v>Avance sur report 2012 / 2013 Pris sur le solde 64</v>
          </cell>
        </row>
        <row r="249">
          <cell r="B249" t="str">
            <v>9802U160</v>
          </cell>
          <cell r="C249" t="str">
            <v>Saisir</v>
          </cell>
          <cell r="D249">
            <v>331</v>
          </cell>
          <cell r="E249">
            <v>60</v>
          </cell>
          <cell r="F249">
            <v>106</v>
          </cell>
          <cell r="G249">
            <v>52365.599999999999</v>
          </cell>
          <cell r="H249" t="str">
            <v>Report 2012 / 2013</v>
          </cell>
        </row>
        <row r="250">
          <cell r="B250" t="str">
            <v>9802U160</v>
          </cell>
          <cell r="C250" t="str">
            <v>Saisir</v>
          </cell>
          <cell r="D250">
            <v>331</v>
          </cell>
          <cell r="E250">
            <v>21</v>
          </cell>
          <cell r="F250">
            <v>106</v>
          </cell>
          <cell r="G250">
            <v>2265.67</v>
          </cell>
          <cell r="H250" t="str">
            <v>Report 2012 / 2013</v>
          </cell>
        </row>
        <row r="251">
          <cell r="B251" t="str">
            <v>9802U160</v>
          </cell>
          <cell r="C251" t="str">
            <v>Saisir</v>
          </cell>
          <cell r="D251">
            <v>331</v>
          </cell>
          <cell r="E251">
            <v>60</v>
          </cell>
          <cell r="F251">
            <v>106</v>
          </cell>
          <cell r="G251">
            <v>56217.95</v>
          </cell>
          <cell r="H251" t="str">
            <v>Report 2012 /2013</v>
          </cell>
        </row>
        <row r="252">
          <cell r="B252" t="str">
            <v>9802U160</v>
          </cell>
          <cell r="C252" t="str">
            <v>Saisir</v>
          </cell>
          <cell r="D252">
            <v>331</v>
          </cell>
          <cell r="E252">
            <v>64</v>
          </cell>
          <cell r="F252">
            <v>106</v>
          </cell>
          <cell r="G252">
            <v>10104.26</v>
          </cell>
          <cell r="H252" t="str">
            <v>Report 2012 /2013</v>
          </cell>
        </row>
        <row r="253">
          <cell r="B253" t="str">
            <v>9802U160</v>
          </cell>
          <cell r="C253" t="str">
            <v>Saisir</v>
          </cell>
          <cell r="D253">
            <v>331</v>
          </cell>
          <cell r="E253">
            <v>60</v>
          </cell>
          <cell r="F253">
            <v>106</v>
          </cell>
          <cell r="G253">
            <v>181.81</v>
          </cell>
          <cell r="H253" t="str">
            <v>Solde du report 2012 / 2013</v>
          </cell>
        </row>
        <row r="254">
          <cell r="B254" t="str">
            <v>9802U160</v>
          </cell>
          <cell r="C254" t="str">
            <v>Saisir</v>
          </cell>
          <cell r="D254">
            <v>331</v>
          </cell>
          <cell r="E254">
            <v>64</v>
          </cell>
          <cell r="F254">
            <v>106</v>
          </cell>
          <cell r="G254">
            <v>2940.32</v>
          </cell>
          <cell r="H254" t="str">
            <v>Report 2012 / 2013</v>
          </cell>
        </row>
        <row r="255">
          <cell r="B255" t="str">
            <v>9802U160</v>
          </cell>
          <cell r="C255" t="str">
            <v>Saisir</v>
          </cell>
          <cell r="D255">
            <v>331</v>
          </cell>
          <cell r="E255">
            <v>60</v>
          </cell>
          <cell r="F255">
            <v>106</v>
          </cell>
          <cell r="G255">
            <v>7657.55</v>
          </cell>
          <cell r="H255" t="str">
            <v>Report 2012 + reste à ouvrir 2013</v>
          </cell>
        </row>
        <row r="256">
          <cell r="B256" t="str">
            <v>9802U160</v>
          </cell>
          <cell r="C256" t="str">
            <v>Saisir</v>
          </cell>
          <cell r="D256">
            <v>331</v>
          </cell>
          <cell r="E256">
            <v>60</v>
          </cell>
          <cell r="F256">
            <v>106</v>
          </cell>
          <cell r="G256">
            <v>-3112.05</v>
          </cell>
          <cell r="H256" t="str">
            <v>Réduction tranche 2013 trop ouvert en 2012</v>
          </cell>
        </row>
        <row r="257">
          <cell r="B257" t="str">
            <v>9802U160</v>
          </cell>
          <cell r="C257" t="str">
            <v>Saisir</v>
          </cell>
          <cell r="D257">
            <v>331</v>
          </cell>
          <cell r="E257">
            <v>60</v>
          </cell>
          <cell r="F257">
            <v>106</v>
          </cell>
          <cell r="G257">
            <v>688.59</v>
          </cell>
          <cell r="H257" t="str">
            <v>Solde du report de 2012 / 2013</v>
          </cell>
        </row>
        <row r="258">
          <cell r="B258" t="str">
            <v>9802U212</v>
          </cell>
          <cell r="C258" t="str">
            <v>Envoyer</v>
          </cell>
          <cell r="D258">
            <v>231</v>
          </cell>
          <cell r="E258">
            <v>60</v>
          </cell>
          <cell r="F258">
            <v>106</v>
          </cell>
          <cell r="G258">
            <v>-1135</v>
          </cell>
          <cell r="H258" t="str">
            <v>Erreur de centre financier</v>
          </cell>
        </row>
        <row r="259">
          <cell r="B259" t="str">
            <v>9802U212</v>
          </cell>
          <cell r="C259" t="str">
            <v>Envoyer</v>
          </cell>
          <cell r="D259">
            <v>231</v>
          </cell>
          <cell r="E259">
            <v>64</v>
          </cell>
          <cell r="F259">
            <v>106</v>
          </cell>
          <cell r="G259">
            <v>-28866.720000000001</v>
          </cell>
          <cell r="H259" t="str">
            <v>Erreur de centre financier</v>
          </cell>
        </row>
        <row r="260">
          <cell r="B260" t="str">
            <v>9802U2124</v>
          </cell>
          <cell r="C260" t="str">
            <v>Réception</v>
          </cell>
          <cell r="D260">
            <v>231</v>
          </cell>
          <cell r="E260">
            <v>60</v>
          </cell>
          <cell r="F260">
            <v>106</v>
          </cell>
          <cell r="G260">
            <v>1135</v>
          </cell>
          <cell r="H260" t="str">
            <v>Tranche 2013</v>
          </cell>
        </row>
        <row r="261">
          <cell r="B261" t="str">
            <v>9802U2124</v>
          </cell>
          <cell r="C261" t="str">
            <v>Réception</v>
          </cell>
          <cell r="D261">
            <v>231</v>
          </cell>
          <cell r="E261">
            <v>64</v>
          </cell>
          <cell r="F261">
            <v>106</v>
          </cell>
          <cell r="G261">
            <v>28866.720000000001</v>
          </cell>
          <cell r="H261" t="str">
            <v>Tranche 2013</v>
          </cell>
        </row>
        <row r="262">
          <cell r="B262" t="str">
            <v>9802U160</v>
          </cell>
          <cell r="C262" t="str">
            <v>Saisir</v>
          </cell>
          <cell r="D262">
            <v>331</v>
          </cell>
          <cell r="E262">
            <v>60</v>
          </cell>
          <cell r="F262">
            <v>106</v>
          </cell>
          <cell r="G262">
            <v>78.650000000000006</v>
          </cell>
          <cell r="H262" t="str">
            <v>Report 2012</v>
          </cell>
        </row>
        <row r="263">
          <cell r="B263" t="str">
            <v>9802U209</v>
          </cell>
          <cell r="C263" t="str">
            <v>Saisir</v>
          </cell>
          <cell r="D263">
            <v>332</v>
          </cell>
          <cell r="E263">
            <v>64</v>
          </cell>
          <cell r="F263">
            <v>106</v>
          </cell>
          <cell r="G263">
            <v>32000</v>
          </cell>
          <cell r="H263" t="str">
            <v>TRANCHE 2013 EMBAUCHE NICOLAS SAEZ</v>
          </cell>
        </row>
        <row r="264">
          <cell r="B264" t="str">
            <v>9802U209</v>
          </cell>
          <cell r="C264" t="str">
            <v>Saisir</v>
          </cell>
          <cell r="D264">
            <v>332</v>
          </cell>
          <cell r="E264">
            <v>60</v>
          </cell>
          <cell r="F264">
            <v>106</v>
          </cell>
          <cell r="G264">
            <v>8000</v>
          </cell>
          <cell r="H264" t="str">
            <v>TRANCHE 2013</v>
          </cell>
        </row>
        <row r="265">
          <cell r="B265" t="str">
            <v>9802U209</v>
          </cell>
          <cell r="C265" t="str">
            <v>Saisir</v>
          </cell>
          <cell r="D265">
            <v>332</v>
          </cell>
          <cell r="E265">
            <v>60</v>
          </cell>
          <cell r="F265">
            <v>106</v>
          </cell>
          <cell r="G265">
            <v>7500</v>
          </cell>
          <cell r="H265" t="str">
            <v>TRANCHE 2013</v>
          </cell>
        </row>
        <row r="266">
          <cell r="B266" t="str">
            <v>9802U160</v>
          </cell>
          <cell r="C266" t="str">
            <v>Saisir</v>
          </cell>
          <cell r="D266">
            <v>331</v>
          </cell>
          <cell r="E266">
            <v>64</v>
          </cell>
          <cell r="F266">
            <v>106</v>
          </cell>
          <cell r="G266">
            <v>727.63</v>
          </cell>
          <cell r="H266" t="str">
            <v>Report 2012</v>
          </cell>
        </row>
        <row r="267">
          <cell r="B267" t="str">
            <v>9802U160</v>
          </cell>
          <cell r="C267" t="str">
            <v>Saisir</v>
          </cell>
          <cell r="D267">
            <v>332</v>
          </cell>
          <cell r="E267">
            <v>64</v>
          </cell>
          <cell r="F267">
            <v>106</v>
          </cell>
          <cell r="G267">
            <v>2717.55</v>
          </cell>
          <cell r="H267" t="str">
            <v>Report 2012</v>
          </cell>
        </row>
        <row r="268">
          <cell r="B268" t="str">
            <v>9802U160</v>
          </cell>
          <cell r="C268" t="str">
            <v>Saisir</v>
          </cell>
          <cell r="D268">
            <v>332</v>
          </cell>
          <cell r="E268">
            <v>21</v>
          </cell>
          <cell r="F268">
            <v>106</v>
          </cell>
          <cell r="G268">
            <v>1700</v>
          </cell>
          <cell r="H268" t="str">
            <v>Solde du report 2012</v>
          </cell>
        </row>
        <row r="269">
          <cell r="B269" t="str">
            <v>9802U160</v>
          </cell>
          <cell r="C269" t="str">
            <v>Saisir</v>
          </cell>
          <cell r="D269">
            <v>331</v>
          </cell>
          <cell r="E269">
            <v>60</v>
          </cell>
          <cell r="F269">
            <v>106</v>
          </cell>
          <cell r="G269">
            <v>12013.04</v>
          </cell>
          <cell r="H269" t="str">
            <v>Report 2012</v>
          </cell>
        </row>
        <row r="270">
          <cell r="B270" t="str">
            <v>9802U160</v>
          </cell>
          <cell r="C270" t="str">
            <v>Saisir</v>
          </cell>
          <cell r="D270">
            <v>331</v>
          </cell>
          <cell r="E270">
            <v>64</v>
          </cell>
          <cell r="F270">
            <v>106</v>
          </cell>
          <cell r="G270">
            <v>16998</v>
          </cell>
          <cell r="H270" t="str">
            <v>Report 2012</v>
          </cell>
        </row>
        <row r="271">
          <cell r="B271" t="str">
            <v>9802U160</v>
          </cell>
          <cell r="C271" t="str">
            <v>Saisir</v>
          </cell>
          <cell r="D271">
            <v>23</v>
          </cell>
          <cell r="E271">
            <v>60</v>
          </cell>
          <cell r="F271">
            <v>106</v>
          </cell>
          <cell r="G271">
            <v>29908.720000000001</v>
          </cell>
          <cell r="H271" t="str">
            <v>Report 2012</v>
          </cell>
        </row>
        <row r="272">
          <cell r="B272" t="str">
            <v>9802U160</v>
          </cell>
          <cell r="C272" t="str">
            <v>Saisir</v>
          </cell>
          <cell r="D272">
            <v>23</v>
          </cell>
          <cell r="E272">
            <v>64</v>
          </cell>
          <cell r="F272">
            <v>106</v>
          </cell>
          <cell r="G272">
            <v>16281.78</v>
          </cell>
          <cell r="H272" t="str">
            <v>Report 2012</v>
          </cell>
        </row>
        <row r="273">
          <cell r="B273" t="str">
            <v>9802U160</v>
          </cell>
          <cell r="C273" t="str">
            <v>Saisir</v>
          </cell>
          <cell r="D273">
            <v>331</v>
          </cell>
          <cell r="E273">
            <v>60</v>
          </cell>
          <cell r="F273">
            <v>106</v>
          </cell>
          <cell r="G273">
            <v>120.34</v>
          </cell>
          <cell r="H273" t="str">
            <v>Oubli sur tranche 2013</v>
          </cell>
        </row>
        <row r="274">
          <cell r="B274" t="str">
            <v>9802U160</v>
          </cell>
          <cell r="C274" t="str">
            <v>Saisir</v>
          </cell>
          <cell r="D274">
            <v>331</v>
          </cell>
          <cell r="E274">
            <v>60</v>
          </cell>
          <cell r="F274">
            <v>106</v>
          </cell>
          <cell r="G274">
            <v>29588.37</v>
          </cell>
          <cell r="H274" t="str">
            <v>Report 2012</v>
          </cell>
        </row>
        <row r="275">
          <cell r="B275" t="str">
            <v>9802U160</v>
          </cell>
          <cell r="C275" t="str">
            <v>Saisir</v>
          </cell>
          <cell r="D275">
            <v>331</v>
          </cell>
          <cell r="E275">
            <v>64</v>
          </cell>
          <cell r="F275">
            <v>106</v>
          </cell>
          <cell r="G275">
            <v>23129.86</v>
          </cell>
          <cell r="H275" t="str">
            <v>Report 2012</v>
          </cell>
        </row>
        <row r="276">
          <cell r="B276" t="str">
            <v>9802U160</v>
          </cell>
          <cell r="C276" t="str">
            <v>Saisir</v>
          </cell>
          <cell r="D276">
            <v>331</v>
          </cell>
          <cell r="E276">
            <v>60</v>
          </cell>
          <cell r="F276">
            <v>106</v>
          </cell>
          <cell r="G276">
            <v>21.42</v>
          </cell>
          <cell r="H276" t="str">
            <v>Report 2012</v>
          </cell>
        </row>
        <row r="277">
          <cell r="B277" t="str">
            <v>9802U160</v>
          </cell>
          <cell r="C277" t="str">
            <v>Saisir</v>
          </cell>
          <cell r="D277">
            <v>331</v>
          </cell>
          <cell r="E277">
            <v>21</v>
          </cell>
          <cell r="F277">
            <v>106</v>
          </cell>
          <cell r="G277">
            <v>52.4</v>
          </cell>
          <cell r="H277" t="str">
            <v>Report 2012</v>
          </cell>
        </row>
        <row r="278">
          <cell r="B278" t="str">
            <v>9802U160</v>
          </cell>
          <cell r="C278" t="str">
            <v>Saisir</v>
          </cell>
          <cell r="D278">
            <v>331</v>
          </cell>
          <cell r="E278">
            <v>60</v>
          </cell>
          <cell r="F278">
            <v>106</v>
          </cell>
          <cell r="G278">
            <v>2420.92</v>
          </cell>
          <cell r="H278" t="str">
            <v>Report 2012</v>
          </cell>
        </row>
        <row r="279">
          <cell r="B279" t="str">
            <v>9802U2121</v>
          </cell>
          <cell r="C279" t="str">
            <v>Envoyer</v>
          </cell>
          <cell r="D279">
            <v>331</v>
          </cell>
          <cell r="E279">
            <v>60</v>
          </cell>
          <cell r="F279">
            <v>106</v>
          </cell>
          <cell r="G279">
            <v>-7503.15</v>
          </cell>
          <cell r="H279" t="str">
            <v>Virement pour report Cde en 21 de 2012</v>
          </cell>
        </row>
        <row r="280">
          <cell r="B280" t="str">
            <v>9802U2121</v>
          </cell>
          <cell r="C280" t="str">
            <v>Réception</v>
          </cell>
          <cell r="D280">
            <v>331</v>
          </cell>
          <cell r="E280">
            <v>21</v>
          </cell>
          <cell r="F280">
            <v>106</v>
          </cell>
          <cell r="G280">
            <v>7503.15</v>
          </cell>
          <cell r="H280" t="str">
            <v>Virement pour report Cde en 21 de 2012</v>
          </cell>
        </row>
        <row r="281">
          <cell r="B281" t="str">
            <v>9802U160</v>
          </cell>
          <cell r="C281" t="str">
            <v>Saisir</v>
          </cell>
          <cell r="D281">
            <v>331</v>
          </cell>
          <cell r="E281">
            <v>64</v>
          </cell>
          <cell r="F281">
            <v>106</v>
          </cell>
          <cell r="G281">
            <v>10809.4</v>
          </cell>
          <cell r="H281" t="str">
            <v>Report 2012</v>
          </cell>
        </row>
        <row r="282">
          <cell r="B282" t="str">
            <v>9802U160</v>
          </cell>
          <cell r="C282" t="str">
            <v>Saisir</v>
          </cell>
          <cell r="D282">
            <v>331</v>
          </cell>
          <cell r="E282">
            <v>21</v>
          </cell>
          <cell r="F282">
            <v>106</v>
          </cell>
          <cell r="G282">
            <v>2700</v>
          </cell>
          <cell r="H282" t="str">
            <v>Report 2012</v>
          </cell>
        </row>
        <row r="283">
          <cell r="B283" t="str">
            <v>9802U161</v>
          </cell>
          <cell r="C283" t="str">
            <v>Saisir</v>
          </cell>
          <cell r="D283">
            <v>331</v>
          </cell>
          <cell r="E283">
            <v>64</v>
          </cell>
          <cell r="F283">
            <v>106</v>
          </cell>
          <cell r="G283">
            <v>37500</v>
          </cell>
          <cell r="H283" t="str">
            <v>POST DOC 36 MOIS 3750 CC MENS</v>
          </cell>
        </row>
        <row r="284">
          <cell r="B284" t="str">
            <v>9802U167</v>
          </cell>
          <cell r="C284" t="str">
            <v>Saisir</v>
          </cell>
          <cell r="D284">
            <v>521</v>
          </cell>
          <cell r="E284">
            <v>21</v>
          </cell>
          <cell r="F284">
            <v>106</v>
          </cell>
          <cell r="G284">
            <v>145000</v>
          </cell>
          <cell r="H284" t="str">
            <v>Totalité de la subvention</v>
          </cell>
        </row>
        <row r="285">
          <cell r="B285" t="str">
            <v>9802U161</v>
          </cell>
          <cell r="C285" t="str">
            <v>Saisir</v>
          </cell>
          <cell r="D285">
            <v>331</v>
          </cell>
          <cell r="E285">
            <v>60</v>
          </cell>
          <cell r="F285">
            <v>106</v>
          </cell>
          <cell r="G285">
            <v>25000</v>
          </cell>
        </row>
        <row r="286">
          <cell r="B286" t="str">
            <v>9802U169</v>
          </cell>
          <cell r="C286" t="str">
            <v>Saisir</v>
          </cell>
          <cell r="D286">
            <v>331</v>
          </cell>
          <cell r="E286">
            <v>64</v>
          </cell>
          <cell r="F286">
            <v>106</v>
          </cell>
          <cell r="G286">
            <v>17646</v>
          </cell>
          <cell r="H286" t="str">
            <v>Tranche 2013</v>
          </cell>
        </row>
        <row r="287">
          <cell r="B287" t="str">
            <v>9802U161</v>
          </cell>
          <cell r="C287" t="str">
            <v>Saisir</v>
          </cell>
          <cell r="D287">
            <v>331</v>
          </cell>
          <cell r="E287">
            <v>60</v>
          </cell>
          <cell r="F287">
            <v>106</v>
          </cell>
          <cell r="G287">
            <v>8383.2800000000007</v>
          </cell>
          <cell r="H287" t="str">
            <v>Report 2012</v>
          </cell>
        </row>
        <row r="288">
          <cell r="B288" t="str">
            <v>9802U208</v>
          </cell>
          <cell r="C288" t="str">
            <v>Envoyer</v>
          </cell>
          <cell r="D288">
            <v>331</v>
          </cell>
          <cell r="E288">
            <v>60</v>
          </cell>
          <cell r="F288">
            <v>106</v>
          </cell>
          <cell r="G288">
            <v>-2130</v>
          </cell>
          <cell r="H288" t="str">
            <v>virement Fct vers Equit dde S. TIMORIAN 05-03-13</v>
          </cell>
        </row>
        <row r="289">
          <cell r="B289" t="str">
            <v>9802U208</v>
          </cell>
          <cell r="C289" t="str">
            <v>Réception</v>
          </cell>
          <cell r="D289">
            <v>331</v>
          </cell>
          <cell r="E289">
            <v>21</v>
          </cell>
          <cell r="F289">
            <v>106</v>
          </cell>
          <cell r="G289">
            <v>2130</v>
          </cell>
          <cell r="H289" t="str">
            <v>virement Fct vers Equit dde S. TIMORIAN 05-03-13</v>
          </cell>
        </row>
        <row r="290">
          <cell r="B290" t="str">
            <v>9802U208</v>
          </cell>
          <cell r="C290" t="str">
            <v>Envoyer</v>
          </cell>
          <cell r="D290">
            <v>331</v>
          </cell>
          <cell r="E290">
            <v>60</v>
          </cell>
          <cell r="F290">
            <v>106</v>
          </cell>
          <cell r="G290">
            <v>2130</v>
          </cell>
        </row>
        <row r="291">
          <cell r="B291" t="str">
            <v>9802U208</v>
          </cell>
          <cell r="C291" t="str">
            <v>Réception</v>
          </cell>
          <cell r="D291">
            <v>331</v>
          </cell>
          <cell r="E291">
            <v>21</v>
          </cell>
          <cell r="F291">
            <v>106</v>
          </cell>
          <cell r="G291">
            <v>-2130</v>
          </cell>
        </row>
        <row r="292">
          <cell r="B292" t="str">
            <v>9802U208</v>
          </cell>
          <cell r="C292" t="str">
            <v>Envoyer</v>
          </cell>
          <cell r="D292">
            <v>331</v>
          </cell>
          <cell r="E292">
            <v>60</v>
          </cell>
          <cell r="F292">
            <v>106</v>
          </cell>
          <cell r="G292">
            <v>-2130</v>
          </cell>
          <cell r="H292" t="str">
            <v>virement Fct vers Equit dde S. TIMORIAN 05-03-13</v>
          </cell>
        </row>
        <row r="293">
          <cell r="B293" t="str">
            <v>9802U208</v>
          </cell>
          <cell r="C293" t="str">
            <v>Réception</v>
          </cell>
          <cell r="D293">
            <v>331</v>
          </cell>
          <cell r="E293">
            <v>21</v>
          </cell>
          <cell r="F293">
            <v>106</v>
          </cell>
          <cell r="G293">
            <v>2130</v>
          </cell>
          <cell r="H293" t="str">
            <v>virement Fct vers Equit dde S. TIMORIAN 05-03-13</v>
          </cell>
        </row>
        <row r="294">
          <cell r="B294" t="str">
            <v>9802U161</v>
          </cell>
          <cell r="C294" t="str">
            <v>Saisir</v>
          </cell>
          <cell r="D294">
            <v>331</v>
          </cell>
          <cell r="E294">
            <v>64</v>
          </cell>
          <cell r="F294">
            <v>106</v>
          </cell>
          <cell r="G294">
            <v>24399.96</v>
          </cell>
          <cell r="H294" t="str">
            <v>Report 2012</v>
          </cell>
        </row>
        <row r="295">
          <cell r="B295" t="str">
            <v>9802U161</v>
          </cell>
          <cell r="C295" t="str">
            <v>Saisir</v>
          </cell>
          <cell r="D295">
            <v>331</v>
          </cell>
          <cell r="E295">
            <v>21</v>
          </cell>
          <cell r="F295">
            <v>106</v>
          </cell>
          <cell r="G295">
            <v>1685</v>
          </cell>
          <cell r="H295" t="str">
            <v>Report 2012</v>
          </cell>
        </row>
        <row r="296">
          <cell r="B296" t="str">
            <v>9802U165</v>
          </cell>
          <cell r="C296" t="str">
            <v>Saisir</v>
          </cell>
          <cell r="D296">
            <v>521</v>
          </cell>
          <cell r="E296">
            <v>21</v>
          </cell>
          <cell r="F296">
            <v>111</v>
          </cell>
          <cell r="G296">
            <v>1491.63</v>
          </cell>
          <cell r="H296" t="str">
            <v>Report 2012</v>
          </cell>
        </row>
        <row r="297">
          <cell r="B297" t="str">
            <v>9802U166</v>
          </cell>
          <cell r="C297" t="str">
            <v>Saisir</v>
          </cell>
          <cell r="D297">
            <v>521</v>
          </cell>
          <cell r="E297">
            <v>21</v>
          </cell>
          <cell r="F297">
            <v>106</v>
          </cell>
          <cell r="G297">
            <v>5000</v>
          </cell>
          <cell r="H297" t="str">
            <v>Avance sur report 2012 / 2013</v>
          </cell>
        </row>
        <row r="298">
          <cell r="B298" t="str">
            <v>9802U166</v>
          </cell>
          <cell r="C298" t="str">
            <v>Saisir</v>
          </cell>
          <cell r="D298">
            <v>521</v>
          </cell>
          <cell r="E298">
            <v>21</v>
          </cell>
          <cell r="F298">
            <v>106</v>
          </cell>
          <cell r="G298">
            <v>228.46</v>
          </cell>
          <cell r="H298" t="str">
            <v>Solde du report 2012</v>
          </cell>
        </row>
        <row r="299">
          <cell r="B299" t="str">
            <v>9802U167</v>
          </cell>
          <cell r="C299" t="str">
            <v>Saisir</v>
          </cell>
          <cell r="D299">
            <v>331</v>
          </cell>
          <cell r="E299">
            <v>64</v>
          </cell>
          <cell r="F299">
            <v>106</v>
          </cell>
          <cell r="G299">
            <v>30000</v>
          </cell>
          <cell r="H299" t="str">
            <v>Fabien COLONNIER Doctorant 3ans</v>
          </cell>
        </row>
        <row r="300">
          <cell r="B300" t="str">
            <v>9802U167</v>
          </cell>
          <cell r="C300" t="str">
            <v>Saisir</v>
          </cell>
          <cell r="D300">
            <v>331</v>
          </cell>
          <cell r="E300">
            <v>21</v>
          </cell>
          <cell r="F300">
            <v>114</v>
          </cell>
          <cell r="G300">
            <v>30000</v>
          </cell>
          <cell r="H300" t="str">
            <v>déplacement équipement sur labo</v>
          </cell>
        </row>
        <row r="301">
          <cell r="B301" t="str">
            <v>9802U167</v>
          </cell>
          <cell r="C301" t="str">
            <v>Saisir</v>
          </cell>
          <cell r="D301">
            <v>331</v>
          </cell>
          <cell r="E301">
            <v>60</v>
          </cell>
          <cell r="F301">
            <v>106</v>
          </cell>
          <cell r="G301">
            <v>6000</v>
          </cell>
          <cell r="H301" t="str">
            <v>Ouverture complémentaire D ce jour de Besson</v>
          </cell>
        </row>
        <row r="302">
          <cell r="B302" t="str">
            <v>9802U167</v>
          </cell>
          <cell r="C302" t="str">
            <v>Saisir</v>
          </cell>
          <cell r="D302">
            <v>331</v>
          </cell>
          <cell r="E302">
            <v>64</v>
          </cell>
          <cell r="F302">
            <v>106</v>
          </cell>
          <cell r="G302">
            <v>5000</v>
          </cell>
          <cell r="H302" t="str">
            <v>Ouverture complémentaire pour embauche Roubieu</v>
          </cell>
        </row>
        <row r="303">
          <cell r="B303" t="str">
            <v>9802U167</v>
          </cell>
          <cell r="C303" t="str">
            <v>Saisir</v>
          </cell>
          <cell r="D303">
            <v>512</v>
          </cell>
          <cell r="E303">
            <v>21</v>
          </cell>
          <cell r="F303">
            <v>106</v>
          </cell>
          <cell r="G303">
            <v>6950</v>
          </cell>
          <cell r="H303" t="str">
            <v>Avance sur report 2012 / 2013</v>
          </cell>
        </row>
        <row r="304">
          <cell r="B304" t="str">
            <v>9802U167</v>
          </cell>
          <cell r="C304" t="str">
            <v>Saisir</v>
          </cell>
          <cell r="D304">
            <v>331</v>
          </cell>
          <cell r="E304">
            <v>60</v>
          </cell>
          <cell r="F304">
            <v>106</v>
          </cell>
          <cell r="G304">
            <v>4000</v>
          </cell>
          <cell r="H304" t="str">
            <v>Avance sur report 2012 / 2013</v>
          </cell>
        </row>
        <row r="305">
          <cell r="B305" t="str">
            <v>9802U160</v>
          </cell>
          <cell r="C305" t="str">
            <v>Envoyer</v>
          </cell>
          <cell r="D305">
            <v>521</v>
          </cell>
          <cell r="E305">
            <v>21</v>
          </cell>
          <cell r="F305">
            <v>106</v>
          </cell>
          <cell r="G305">
            <v>-3740</v>
          </cell>
          <cell r="H305" t="str">
            <v>Compound Chimiothèque</v>
          </cell>
        </row>
        <row r="306">
          <cell r="B306" t="str">
            <v>9802U160</v>
          </cell>
          <cell r="C306" t="str">
            <v>Réception</v>
          </cell>
          <cell r="D306">
            <v>211</v>
          </cell>
          <cell r="E306">
            <v>60</v>
          </cell>
          <cell r="F306">
            <v>106</v>
          </cell>
          <cell r="G306">
            <v>3740</v>
          </cell>
          <cell r="H306" t="str">
            <v>Compound Chimiothèque</v>
          </cell>
        </row>
        <row r="307">
          <cell r="B307" t="str">
            <v>9802U167</v>
          </cell>
          <cell r="C307" t="str">
            <v>Saisir</v>
          </cell>
          <cell r="D307">
            <v>331</v>
          </cell>
          <cell r="E307">
            <v>60</v>
          </cell>
          <cell r="F307">
            <v>106</v>
          </cell>
          <cell r="G307">
            <v>6000</v>
          </cell>
          <cell r="H307" t="str">
            <v>Ouverture complémentaire 2013</v>
          </cell>
        </row>
        <row r="308">
          <cell r="B308" t="str">
            <v>9802U167</v>
          </cell>
          <cell r="C308" t="str">
            <v>Saisir</v>
          </cell>
          <cell r="D308">
            <v>331</v>
          </cell>
          <cell r="E308">
            <v>21</v>
          </cell>
          <cell r="F308">
            <v>106</v>
          </cell>
          <cell r="G308">
            <v>28250</v>
          </cell>
          <cell r="H308" t="str">
            <v>Solde du budget en équipement de la subvention</v>
          </cell>
        </row>
        <row r="309">
          <cell r="B309" t="str">
            <v>9802U167</v>
          </cell>
          <cell r="C309" t="str">
            <v>Saisir</v>
          </cell>
          <cell r="D309">
            <v>331</v>
          </cell>
          <cell r="E309">
            <v>21</v>
          </cell>
          <cell r="F309">
            <v>114</v>
          </cell>
          <cell r="G309">
            <v>-256.81</v>
          </cell>
        </row>
        <row r="310">
          <cell r="B310" t="str">
            <v>9802U167</v>
          </cell>
          <cell r="C310" t="str">
            <v>Saisir</v>
          </cell>
          <cell r="D310">
            <v>331</v>
          </cell>
          <cell r="E310">
            <v>21</v>
          </cell>
          <cell r="F310">
            <v>114</v>
          </cell>
          <cell r="G310">
            <v>-29.7</v>
          </cell>
        </row>
        <row r="311">
          <cell r="B311" t="str">
            <v>9802U167</v>
          </cell>
          <cell r="C311" t="str">
            <v>Saisir</v>
          </cell>
          <cell r="D311">
            <v>331</v>
          </cell>
          <cell r="E311">
            <v>21</v>
          </cell>
          <cell r="F311">
            <v>106</v>
          </cell>
          <cell r="G311">
            <v>2500</v>
          </cell>
          <cell r="H311" t="str">
            <v>avance équipement sur tranche 2015</v>
          </cell>
        </row>
        <row r="312">
          <cell r="B312" t="str">
            <v>9802U167</v>
          </cell>
          <cell r="C312" t="str">
            <v>Saisir</v>
          </cell>
          <cell r="D312">
            <v>522</v>
          </cell>
          <cell r="E312">
            <v>21</v>
          </cell>
          <cell r="F312">
            <v>106</v>
          </cell>
          <cell r="G312">
            <v>9662.68</v>
          </cell>
          <cell r="H312" t="str">
            <v>Report 2012 CG13 (=report 2011 non ouvert en 2012)</v>
          </cell>
        </row>
        <row r="313">
          <cell r="B313" t="str">
            <v>9802U172</v>
          </cell>
          <cell r="C313" t="str">
            <v>Saisir</v>
          </cell>
          <cell r="D313">
            <v>213</v>
          </cell>
          <cell r="E313">
            <v>60</v>
          </cell>
          <cell r="F313">
            <v>110</v>
          </cell>
          <cell r="G313">
            <v>10000</v>
          </cell>
          <cell r="H313" t="str">
            <v>Tranche 2013</v>
          </cell>
        </row>
        <row r="314">
          <cell r="B314" t="str">
            <v>9802U167</v>
          </cell>
          <cell r="C314" t="str">
            <v>Saisir</v>
          </cell>
          <cell r="D314">
            <v>523</v>
          </cell>
          <cell r="E314">
            <v>21</v>
          </cell>
          <cell r="F314">
            <v>106</v>
          </cell>
          <cell r="G314">
            <v>13687.23</v>
          </cell>
          <cell r="H314" t="str">
            <v>Report 2012 VM</v>
          </cell>
        </row>
        <row r="315">
          <cell r="B315" t="str">
            <v>9802U167</v>
          </cell>
          <cell r="C315" t="str">
            <v>Saisir</v>
          </cell>
          <cell r="D315">
            <v>331</v>
          </cell>
          <cell r="E315">
            <v>60</v>
          </cell>
          <cell r="F315">
            <v>106</v>
          </cell>
          <cell r="G315">
            <v>23551.94</v>
          </cell>
          <cell r="H315" t="str">
            <v>Report 2012</v>
          </cell>
        </row>
        <row r="316">
          <cell r="B316" t="str">
            <v>9802U167</v>
          </cell>
          <cell r="C316" t="str">
            <v>Saisir</v>
          </cell>
          <cell r="D316">
            <v>331</v>
          </cell>
          <cell r="E316">
            <v>64</v>
          </cell>
          <cell r="F316">
            <v>106</v>
          </cell>
          <cell r="G316">
            <v>18500.72</v>
          </cell>
          <cell r="H316" t="str">
            <v>Report 2012</v>
          </cell>
        </row>
        <row r="317">
          <cell r="B317" t="str">
            <v>9802U169</v>
          </cell>
          <cell r="C317" t="str">
            <v>Saisir</v>
          </cell>
          <cell r="D317">
            <v>331</v>
          </cell>
          <cell r="E317">
            <v>64</v>
          </cell>
          <cell r="F317">
            <v>106</v>
          </cell>
          <cell r="G317">
            <v>31500</v>
          </cell>
          <cell r="H317" t="str">
            <v>Tranche 2013 Bazillon Post Doc 9 mois</v>
          </cell>
        </row>
        <row r="318">
          <cell r="B318" t="str">
            <v>9802U167</v>
          </cell>
          <cell r="C318" t="str">
            <v>Saisir</v>
          </cell>
          <cell r="D318">
            <v>331</v>
          </cell>
          <cell r="E318">
            <v>21</v>
          </cell>
          <cell r="F318">
            <v>106</v>
          </cell>
          <cell r="G318">
            <v>8030</v>
          </cell>
          <cell r="H318" t="str">
            <v>Report 2012</v>
          </cell>
        </row>
        <row r="319">
          <cell r="B319" t="str">
            <v>9020TALU</v>
          </cell>
          <cell r="C319" t="str">
            <v>Envoyer</v>
          </cell>
          <cell r="D319">
            <v>331</v>
          </cell>
          <cell r="E319">
            <v>21</v>
          </cell>
          <cell r="F319">
            <v>114</v>
          </cell>
          <cell r="G319">
            <v>-16546.740000000002</v>
          </cell>
          <cell r="H319" t="str">
            <v>Solde en 21 sur patrimoine transféré sur laboratoi</v>
          </cell>
        </row>
        <row r="320">
          <cell r="B320" t="str">
            <v>9802U167</v>
          </cell>
          <cell r="C320" t="str">
            <v>Réception</v>
          </cell>
          <cell r="D320">
            <v>331</v>
          </cell>
          <cell r="E320">
            <v>21</v>
          </cell>
          <cell r="F320">
            <v>106</v>
          </cell>
          <cell r="G320">
            <v>16546.740000000002</v>
          </cell>
          <cell r="H320" t="str">
            <v>Solde en 21 sur patrimoine transféré sur laboratoi</v>
          </cell>
        </row>
        <row r="321">
          <cell r="B321" t="str">
            <v>9802U167</v>
          </cell>
          <cell r="C321" t="str">
            <v>Saisir</v>
          </cell>
          <cell r="D321">
            <v>331</v>
          </cell>
          <cell r="E321">
            <v>60</v>
          </cell>
          <cell r="F321">
            <v>106</v>
          </cell>
          <cell r="G321">
            <v>5000</v>
          </cell>
          <cell r="H321" t="str">
            <v>Ouverture complémentaire D de Besson le 31/05</v>
          </cell>
        </row>
        <row r="322">
          <cell r="B322" t="str">
            <v>9802U169</v>
          </cell>
          <cell r="C322" t="str">
            <v>Saisir</v>
          </cell>
          <cell r="D322">
            <v>331</v>
          </cell>
          <cell r="E322">
            <v>60</v>
          </cell>
          <cell r="F322">
            <v>106</v>
          </cell>
          <cell r="G322">
            <v>3000</v>
          </cell>
          <cell r="H322" t="str">
            <v>Avance sur report 2012 / 2013</v>
          </cell>
        </row>
        <row r="323">
          <cell r="B323" t="str">
            <v>9802U169</v>
          </cell>
          <cell r="C323" t="str">
            <v>Saisir</v>
          </cell>
          <cell r="D323">
            <v>331</v>
          </cell>
          <cell r="E323">
            <v>60</v>
          </cell>
          <cell r="F323">
            <v>106</v>
          </cell>
          <cell r="G323">
            <v>10000</v>
          </cell>
          <cell r="H323" t="str">
            <v>Avance sur report 2012 /2013</v>
          </cell>
        </row>
        <row r="324">
          <cell r="B324" t="str">
            <v>9802U169</v>
          </cell>
          <cell r="C324" t="str">
            <v>Saisir</v>
          </cell>
          <cell r="D324">
            <v>331</v>
          </cell>
          <cell r="E324">
            <v>60</v>
          </cell>
          <cell r="F324">
            <v>106</v>
          </cell>
          <cell r="G324">
            <v>6914.81</v>
          </cell>
          <cell r="H324" t="str">
            <v>Solde du report 2012 / 2013 64 inclus</v>
          </cell>
        </row>
        <row r="325">
          <cell r="B325" t="str">
            <v>9802U169</v>
          </cell>
          <cell r="C325" t="str">
            <v>Saisir</v>
          </cell>
          <cell r="D325">
            <v>331</v>
          </cell>
          <cell r="E325">
            <v>60</v>
          </cell>
          <cell r="F325">
            <v>106</v>
          </cell>
          <cell r="G325">
            <v>6093.43</v>
          </cell>
          <cell r="H325" t="str">
            <v>Solde du report 2012</v>
          </cell>
        </row>
        <row r="326">
          <cell r="B326" t="str">
            <v>9802U169</v>
          </cell>
          <cell r="C326" t="str">
            <v>Saisir</v>
          </cell>
          <cell r="D326">
            <v>331</v>
          </cell>
          <cell r="E326">
            <v>64</v>
          </cell>
          <cell r="F326">
            <v>106</v>
          </cell>
          <cell r="G326">
            <v>62435.88</v>
          </cell>
          <cell r="H326" t="str">
            <v>Report 2012</v>
          </cell>
        </row>
        <row r="327">
          <cell r="B327" t="str">
            <v>9802U169</v>
          </cell>
          <cell r="C327" t="str">
            <v>Saisir</v>
          </cell>
          <cell r="D327">
            <v>331</v>
          </cell>
          <cell r="E327">
            <v>21</v>
          </cell>
          <cell r="F327">
            <v>106</v>
          </cell>
          <cell r="G327">
            <v>300</v>
          </cell>
          <cell r="H327" t="str">
            <v>Report 2012</v>
          </cell>
        </row>
        <row r="328">
          <cell r="B328" t="str">
            <v>9802U169</v>
          </cell>
          <cell r="C328" t="str">
            <v>Saisir</v>
          </cell>
          <cell r="D328">
            <v>331</v>
          </cell>
          <cell r="E328">
            <v>60</v>
          </cell>
          <cell r="F328">
            <v>107</v>
          </cell>
          <cell r="G328">
            <v>5082.57</v>
          </cell>
          <cell r="H328" t="str">
            <v>Report 2012</v>
          </cell>
        </row>
        <row r="329">
          <cell r="B329" t="str">
            <v>9802U169</v>
          </cell>
          <cell r="C329" t="str">
            <v>Saisir</v>
          </cell>
          <cell r="D329">
            <v>331</v>
          </cell>
          <cell r="E329">
            <v>64</v>
          </cell>
          <cell r="F329">
            <v>107</v>
          </cell>
          <cell r="G329">
            <v>36367.72</v>
          </cell>
          <cell r="H329" t="str">
            <v>Report 2012</v>
          </cell>
        </row>
        <row r="330">
          <cell r="B330" t="str">
            <v>9802U404</v>
          </cell>
          <cell r="C330" t="str">
            <v>Saisir</v>
          </cell>
          <cell r="D330">
            <v>331</v>
          </cell>
          <cell r="E330">
            <v>64</v>
          </cell>
          <cell r="F330">
            <v>111</v>
          </cell>
          <cell r="G330">
            <v>32092</v>
          </cell>
          <cell r="H330" t="str">
            <v>Tranche 2013</v>
          </cell>
        </row>
        <row r="331">
          <cell r="B331" t="str">
            <v>9802U404</v>
          </cell>
          <cell r="C331" t="str">
            <v>Saisir</v>
          </cell>
          <cell r="D331">
            <v>331</v>
          </cell>
          <cell r="E331">
            <v>60</v>
          </cell>
          <cell r="F331">
            <v>111</v>
          </cell>
          <cell r="G331">
            <v>23906</v>
          </cell>
          <cell r="H331" t="str">
            <v>Tranche 2013</v>
          </cell>
        </row>
        <row r="332">
          <cell r="B332" t="str">
            <v>9802U169</v>
          </cell>
          <cell r="C332" t="str">
            <v>Saisir</v>
          </cell>
          <cell r="D332">
            <v>331</v>
          </cell>
          <cell r="E332">
            <v>60</v>
          </cell>
          <cell r="F332">
            <v>107</v>
          </cell>
          <cell r="G332">
            <v>7466.21</v>
          </cell>
          <cell r="H332" t="str">
            <v>Report 2012</v>
          </cell>
        </row>
        <row r="333">
          <cell r="B333" t="str">
            <v>9802U169</v>
          </cell>
          <cell r="C333" t="str">
            <v>Saisir</v>
          </cell>
          <cell r="D333">
            <v>331</v>
          </cell>
          <cell r="E333">
            <v>60</v>
          </cell>
          <cell r="F333">
            <v>111</v>
          </cell>
          <cell r="G333">
            <v>4811.7</v>
          </cell>
          <cell r="H333" t="str">
            <v>Report 2012</v>
          </cell>
        </row>
        <row r="334">
          <cell r="B334" t="str">
            <v>9802U169</v>
          </cell>
          <cell r="C334" t="str">
            <v>Saisir</v>
          </cell>
          <cell r="D334">
            <v>331</v>
          </cell>
          <cell r="E334">
            <v>64</v>
          </cell>
          <cell r="F334">
            <v>111</v>
          </cell>
          <cell r="G334">
            <v>2433.6799999999998</v>
          </cell>
          <cell r="H334" t="str">
            <v>Report 2012</v>
          </cell>
        </row>
        <row r="335">
          <cell r="B335" t="str">
            <v>9802U169</v>
          </cell>
          <cell r="C335" t="str">
            <v>Saisir</v>
          </cell>
          <cell r="D335">
            <v>331</v>
          </cell>
          <cell r="E335">
            <v>21</v>
          </cell>
          <cell r="F335">
            <v>111</v>
          </cell>
          <cell r="G335">
            <v>4000</v>
          </cell>
          <cell r="H335" t="str">
            <v>Report 2012</v>
          </cell>
        </row>
        <row r="336">
          <cell r="B336" t="str">
            <v>9802U169</v>
          </cell>
          <cell r="C336" t="str">
            <v>Saisir</v>
          </cell>
          <cell r="D336">
            <v>331</v>
          </cell>
          <cell r="E336">
            <v>60</v>
          </cell>
          <cell r="F336">
            <v>107</v>
          </cell>
          <cell r="G336">
            <v>7340.55</v>
          </cell>
          <cell r="H336" t="str">
            <v>Report 2012</v>
          </cell>
        </row>
        <row r="337">
          <cell r="B337" t="str">
            <v>9802U169</v>
          </cell>
          <cell r="C337" t="str">
            <v>Saisir</v>
          </cell>
          <cell r="D337">
            <v>331</v>
          </cell>
          <cell r="E337">
            <v>64</v>
          </cell>
          <cell r="F337">
            <v>107</v>
          </cell>
          <cell r="G337">
            <v>104.71</v>
          </cell>
          <cell r="H337" t="str">
            <v>Report 2012</v>
          </cell>
        </row>
        <row r="338">
          <cell r="B338" t="str">
            <v>9802U169</v>
          </cell>
          <cell r="C338" t="str">
            <v>Saisir</v>
          </cell>
          <cell r="D338">
            <v>331</v>
          </cell>
          <cell r="E338">
            <v>21</v>
          </cell>
          <cell r="F338">
            <v>107</v>
          </cell>
          <cell r="G338">
            <v>4000</v>
          </cell>
          <cell r="H338" t="str">
            <v>Report 2012</v>
          </cell>
        </row>
        <row r="339">
          <cell r="B339" t="str">
            <v>9802U172</v>
          </cell>
          <cell r="C339" t="str">
            <v>Saisir</v>
          </cell>
          <cell r="D339">
            <v>331</v>
          </cell>
          <cell r="E339">
            <v>60</v>
          </cell>
          <cell r="F339">
            <v>110</v>
          </cell>
          <cell r="G339">
            <v>1480</v>
          </cell>
          <cell r="H339" t="str">
            <v>Compélement tranche 2013</v>
          </cell>
        </row>
        <row r="340">
          <cell r="B340" t="str">
            <v>9802U172</v>
          </cell>
          <cell r="C340" t="str">
            <v>Saisir</v>
          </cell>
          <cell r="D340">
            <v>331</v>
          </cell>
          <cell r="E340">
            <v>60</v>
          </cell>
          <cell r="F340">
            <v>110</v>
          </cell>
          <cell r="G340">
            <v>3000</v>
          </cell>
          <cell r="H340" t="str">
            <v>Avance sur report 2012/2013 pour mission</v>
          </cell>
        </row>
        <row r="341">
          <cell r="B341" t="str">
            <v>9802U172</v>
          </cell>
          <cell r="C341" t="str">
            <v>Saisir</v>
          </cell>
          <cell r="D341">
            <v>331</v>
          </cell>
          <cell r="E341">
            <v>60</v>
          </cell>
          <cell r="F341">
            <v>110</v>
          </cell>
          <cell r="G341">
            <v>500</v>
          </cell>
          <cell r="H341" t="str">
            <v>2ème avance sur report 2012/2013 pour mission</v>
          </cell>
        </row>
        <row r="342">
          <cell r="B342" t="str">
            <v>9802U160</v>
          </cell>
          <cell r="C342" t="str">
            <v>Envoyer</v>
          </cell>
          <cell r="D342">
            <v>331</v>
          </cell>
          <cell r="E342">
            <v>64</v>
          </cell>
          <cell r="F342">
            <v>106</v>
          </cell>
          <cell r="G342">
            <v>-2940.32</v>
          </cell>
          <cell r="H342" t="str">
            <v>Solde du 64 transféré sur le 60</v>
          </cell>
        </row>
        <row r="343">
          <cell r="B343" t="str">
            <v>9802U160</v>
          </cell>
          <cell r="C343" t="str">
            <v>Réception</v>
          </cell>
          <cell r="D343">
            <v>331</v>
          </cell>
          <cell r="E343">
            <v>60</v>
          </cell>
          <cell r="F343">
            <v>106</v>
          </cell>
          <cell r="G343">
            <v>2940.32</v>
          </cell>
          <cell r="H343" t="str">
            <v>Solde du 64 transféré sur le 60</v>
          </cell>
        </row>
        <row r="344">
          <cell r="B344" t="str">
            <v>9802U172</v>
          </cell>
          <cell r="C344" t="str">
            <v>Saisir</v>
          </cell>
          <cell r="D344">
            <v>331</v>
          </cell>
          <cell r="E344">
            <v>60</v>
          </cell>
          <cell r="F344">
            <v>106</v>
          </cell>
          <cell r="G344">
            <v>70000</v>
          </cell>
          <cell r="H344" t="str">
            <v>Avance sur report 2012 /2013</v>
          </cell>
        </row>
        <row r="345">
          <cell r="B345" t="str">
            <v>9802U172</v>
          </cell>
          <cell r="C345" t="str">
            <v>Saisir</v>
          </cell>
          <cell r="D345">
            <v>331</v>
          </cell>
          <cell r="E345">
            <v>64</v>
          </cell>
          <cell r="F345">
            <v>106</v>
          </cell>
          <cell r="G345">
            <v>20000</v>
          </cell>
          <cell r="H345" t="str">
            <v>Avance sur report 2012 /2013</v>
          </cell>
        </row>
        <row r="346">
          <cell r="B346" t="str">
            <v>9802U172</v>
          </cell>
          <cell r="C346" t="str">
            <v>Saisir</v>
          </cell>
          <cell r="D346">
            <v>331</v>
          </cell>
          <cell r="E346">
            <v>60</v>
          </cell>
          <cell r="F346">
            <v>110</v>
          </cell>
          <cell r="G346">
            <v>50.4</v>
          </cell>
          <cell r="H346" t="str">
            <v>Avance sur report pour solde M°2012</v>
          </cell>
        </row>
        <row r="347">
          <cell r="B347" t="str">
            <v>9802U172</v>
          </cell>
          <cell r="C347" t="str">
            <v>Saisir</v>
          </cell>
          <cell r="D347">
            <v>331</v>
          </cell>
          <cell r="E347">
            <v>60</v>
          </cell>
          <cell r="F347">
            <v>110</v>
          </cell>
          <cell r="G347">
            <v>3309.29</v>
          </cell>
          <cell r="H347" t="str">
            <v>Dernière partie de avance sur report 2012 / 2013</v>
          </cell>
        </row>
        <row r="348">
          <cell r="B348" t="str">
            <v>9802U172</v>
          </cell>
          <cell r="C348" t="str">
            <v>Saisir</v>
          </cell>
          <cell r="D348">
            <v>331</v>
          </cell>
          <cell r="E348">
            <v>60</v>
          </cell>
          <cell r="F348">
            <v>110</v>
          </cell>
          <cell r="G348">
            <v>2564.38</v>
          </cell>
          <cell r="H348" t="str">
            <v>Report 2012 / 2013</v>
          </cell>
        </row>
        <row r="349">
          <cell r="B349" t="str">
            <v>9802U172</v>
          </cell>
          <cell r="C349" t="str">
            <v>Saisir</v>
          </cell>
          <cell r="D349">
            <v>331</v>
          </cell>
          <cell r="E349">
            <v>64</v>
          </cell>
          <cell r="F349">
            <v>110</v>
          </cell>
          <cell r="G349">
            <v>21919.59</v>
          </cell>
          <cell r="H349" t="str">
            <v>Report 2012 / 2013</v>
          </cell>
        </row>
        <row r="350">
          <cell r="B350" t="str">
            <v>9802U204</v>
          </cell>
          <cell r="C350" t="str">
            <v>Envoyer</v>
          </cell>
          <cell r="D350">
            <v>331</v>
          </cell>
          <cell r="E350">
            <v>60</v>
          </cell>
          <cell r="F350">
            <v>106</v>
          </cell>
          <cell r="G350">
            <v>-2500</v>
          </cell>
        </row>
        <row r="351">
          <cell r="B351" t="str">
            <v>9802U204</v>
          </cell>
          <cell r="C351" t="str">
            <v>Réception</v>
          </cell>
          <cell r="D351">
            <v>331</v>
          </cell>
          <cell r="E351">
            <v>21</v>
          </cell>
          <cell r="F351">
            <v>106</v>
          </cell>
          <cell r="G351">
            <v>2500</v>
          </cell>
        </row>
        <row r="352">
          <cell r="B352" t="str">
            <v>9802U218</v>
          </cell>
          <cell r="C352" t="str">
            <v>Saisir</v>
          </cell>
          <cell r="D352">
            <v>23</v>
          </cell>
          <cell r="E352">
            <v>60</v>
          </cell>
          <cell r="F352">
            <v>106</v>
          </cell>
          <cell r="G352">
            <v>25000</v>
          </cell>
          <cell r="H352" t="str">
            <v>Tranche 2013</v>
          </cell>
        </row>
        <row r="353">
          <cell r="B353" t="str">
            <v>9802U172</v>
          </cell>
          <cell r="C353" t="str">
            <v>Saisir</v>
          </cell>
          <cell r="D353">
            <v>331</v>
          </cell>
          <cell r="E353">
            <v>21</v>
          </cell>
          <cell r="F353">
            <v>110</v>
          </cell>
          <cell r="G353">
            <v>2026.03</v>
          </cell>
          <cell r="H353" t="str">
            <v>Report 2012</v>
          </cell>
        </row>
        <row r="354">
          <cell r="B354" t="str">
            <v>9802U172</v>
          </cell>
          <cell r="C354" t="str">
            <v>Saisir</v>
          </cell>
          <cell r="D354">
            <v>331</v>
          </cell>
          <cell r="E354">
            <v>60</v>
          </cell>
          <cell r="F354">
            <v>110</v>
          </cell>
          <cell r="G354">
            <v>66885.789999999994</v>
          </cell>
          <cell r="H354" t="str">
            <v>Report 2012</v>
          </cell>
        </row>
        <row r="355">
          <cell r="B355" t="str">
            <v>9802U172</v>
          </cell>
          <cell r="C355" t="str">
            <v>Saisir</v>
          </cell>
          <cell r="D355">
            <v>331</v>
          </cell>
          <cell r="E355">
            <v>64</v>
          </cell>
          <cell r="F355">
            <v>110</v>
          </cell>
          <cell r="G355">
            <v>23429.08</v>
          </cell>
          <cell r="H355" t="str">
            <v>Report 2012</v>
          </cell>
        </row>
        <row r="356">
          <cell r="B356" t="str">
            <v>9150IN</v>
          </cell>
          <cell r="C356" t="str">
            <v>Envoyer</v>
          </cell>
          <cell r="D356">
            <v>22</v>
          </cell>
          <cell r="E356">
            <v>60</v>
          </cell>
          <cell r="F356">
            <v>106</v>
          </cell>
          <cell r="G356">
            <v>-500</v>
          </cell>
          <cell r="H356" t="str">
            <v>D de Joelle Fabre de ce jour</v>
          </cell>
        </row>
        <row r="357">
          <cell r="B357" t="str">
            <v>9150IN</v>
          </cell>
          <cell r="C357" t="str">
            <v>Réception</v>
          </cell>
          <cell r="D357">
            <v>525</v>
          </cell>
          <cell r="E357">
            <v>21</v>
          </cell>
          <cell r="F357">
            <v>106</v>
          </cell>
          <cell r="G357">
            <v>500</v>
          </cell>
          <cell r="H357" t="str">
            <v>D de Joelle Fabre de ce jour</v>
          </cell>
        </row>
        <row r="358">
          <cell r="B358" t="str">
            <v>9802U204</v>
          </cell>
          <cell r="C358" t="str">
            <v>Envoyer</v>
          </cell>
          <cell r="D358">
            <v>331</v>
          </cell>
          <cell r="E358">
            <v>60</v>
          </cell>
          <cell r="F358">
            <v>106</v>
          </cell>
          <cell r="G358">
            <v>-200</v>
          </cell>
          <cell r="H358" t="str">
            <v>D Danielle Rousseu 28/03/13</v>
          </cell>
        </row>
        <row r="359">
          <cell r="B359" t="str">
            <v>9802U204</v>
          </cell>
          <cell r="C359" t="str">
            <v>Réception</v>
          </cell>
          <cell r="D359">
            <v>331</v>
          </cell>
          <cell r="E359">
            <v>21</v>
          </cell>
          <cell r="F359">
            <v>106</v>
          </cell>
          <cell r="G359">
            <v>200</v>
          </cell>
          <cell r="H359" t="str">
            <v>D Danielle Rousseu 28/03/13</v>
          </cell>
        </row>
        <row r="360">
          <cell r="B360" t="str">
            <v>9802U160</v>
          </cell>
          <cell r="C360" t="str">
            <v>Envoyer</v>
          </cell>
          <cell r="D360">
            <v>331</v>
          </cell>
          <cell r="E360">
            <v>60</v>
          </cell>
          <cell r="F360">
            <v>106</v>
          </cell>
          <cell r="G360">
            <v>-4300</v>
          </cell>
          <cell r="H360" t="str">
            <v>D Patricia du 28/03/13</v>
          </cell>
        </row>
        <row r="361">
          <cell r="B361" t="str">
            <v>9802U160</v>
          </cell>
          <cell r="C361" t="str">
            <v>Réception</v>
          </cell>
          <cell r="D361">
            <v>331</v>
          </cell>
          <cell r="E361">
            <v>21</v>
          </cell>
          <cell r="F361">
            <v>106</v>
          </cell>
          <cell r="G361">
            <v>4300</v>
          </cell>
          <cell r="H361" t="str">
            <v>D Patricia du 28/03/13</v>
          </cell>
        </row>
        <row r="362">
          <cell r="B362" t="str">
            <v>9802U167</v>
          </cell>
          <cell r="C362" t="str">
            <v>Envoyer</v>
          </cell>
          <cell r="D362">
            <v>331</v>
          </cell>
          <cell r="E362">
            <v>21</v>
          </cell>
          <cell r="F362">
            <v>106</v>
          </cell>
          <cell r="G362">
            <v>-1461.84</v>
          </cell>
          <cell r="H362" t="str">
            <v>D de Patrice RENARD</v>
          </cell>
        </row>
        <row r="363">
          <cell r="B363" t="str">
            <v>9020TALU</v>
          </cell>
          <cell r="C363" t="str">
            <v>Réception</v>
          </cell>
          <cell r="D363">
            <v>331</v>
          </cell>
          <cell r="E363">
            <v>21</v>
          </cell>
          <cell r="F363">
            <v>114</v>
          </cell>
          <cell r="G363">
            <v>1461.84</v>
          </cell>
          <cell r="H363" t="str">
            <v>D de Patrice RENARD</v>
          </cell>
        </row>
        <row r="364">
          <cell r="B364" t="str">
            <v>9802U172</v>
          </cell>
          <cell r="C364" t="str">
            <v>Saisir</v>
          </cell>
          <cell r="D364">
            <v>331</v>
          </cell>
          <cell r="E364">
            <v>60</v>
          </cell>
          <cell r="F364">
            <v>110</v>
          </cell>
          <cell r="G364">
            <v>58901.26</v>
          </cell>
          <cell r="H364" t="str">
            <v>Report 2012</v>
          </cell>
        </row>
        <row r="365">
          <cell r="B365" t="str">
            <v>9802U172</v>
          </cell>
          <cell r="C365" t="str">
            <v>Saisir</v>
          </cell>
          <cell r="D365">
            <v>331</v>
          </cell>
          <cell r="E365">
            <v>60</v>
          </cell>
          <cell r="F365">
            <v>110</v>
          </cell>
          <cell r="G365">
            <v>15106.54</v>
          </cell>
          <cell r="H365" t="str">
            <v>Report 2012 en intégralité</v>
          </cell>
        </row>
        <row r="366">
          <cell r="B366" t="str">
            <v>9802U172</v>
          </cell>
          <cell r="C366" t="str">
            <v>Saisir</v>
          </cell>
          <cell r="D366">
            <v>331</v>
          </cell>
          <cell r="E366">
            <v>60</v>
          </cell>
          <cell r="F366">
            <v>110</v>
          </cell>
          <cell r="G366">
            <v>17214.439999999999</v>
          </cell>
          <cell r="H366" t="str">
            <v>Report 2012</v>
          </cell>
        </row>
        <row r="367">
          <cell r="B367" t="str">
            <v>9802U172</v>
          </cell>
          <cell r="C367" t="str">
            <v>Saisir</v>
          </cell>
          <cell r="D367">
            <v>331</v>
          </cell>
          <cell r="E367">
            <v>64</v>
          </cell>
          <cell r="F367">
            <v>110</v>
          </cell>
          <cell r="G367">
            <v>2364.56</v>
          </cell>
          <cell r="H367" t="str">
            <v>Report 2012 + besoin en personnel</v>
          </cell>
        </row>
        <row r="368">
          <cell r="B368" t="str">
            <v>9802U218</v>
          </cell>
          <cell r="C368" t="str">
            <v>Saisir</v>
          </cell>
          <cell r="D368">
            <v>331</v>
          </cell>
          <cell r="E368">
            <v>60</v>
          </cell>
          <cell r="F368" t="str">
            <v>NA</v>
          </cell>
          <cell r="G368">
            <v>58600</v>
          </cell>
          <cell r="H368" t="str">
            <v>Tranche 2013</v>
          </cell>
        </row>
        <row r="369">
          <cell r="B369" t="str">
            <v>9802U201</v>
          </cell>
          <cell r="C369" t="str">
            <v>Saisir</v>
          </cell>
          <cell r="D369">
            <v>211</v>
          </cell>
          <cell r="E369">
            <v>60</v>
          </cell>
          <cell r="F369">
            <v>106</v>
          </cell>
          <cell r="G369">
            <v>2000</v>
          </cell>
          <cell r="H369" t="str">
            <v>Avance sur report 2012 / 2013</v>
          </cell>
        </row>
        <row r="370">
          <cell r="B370" t="str">
            <v>9802U201</v>
          </cell>
          <cell r="C370" t="str">
            <v>Saisir</v>
          </cell>
          <cell r="D370">
            <v>211</v>
          </cell>
          <cell r="E370">
            <v>60</v>
          </cell>
          <cell r="F370">
            <v>106</v>
          </cell>
          <cell r="G370">
            <v>3241.04</v>
          </cell>
          <cell r="H370" t="str">
            <v>report 2012 - avance/report de 2 000 €</v>
          </cell>
        </row>
        <row r="371">
          <cell r="B371" t="str">
            <v>9802U201</v>
          </cell>
          <cell r="C371" t="str">
            <v>Saisir</v>
          </cell>
          <cell r="D371">
            <v>211</v>
          </cell>
          <cell r="E371">
            <v>64</v>
          </cell>
          <cell r="F371">
            <v>106</v>
          </cell>
          <cell r="G371">
            <v>1125.33</v>
          </cell>
          <cell r="H371" t="str">
            <v>report 2012</v>
          </cell>
        </row>
        <row r="372">
          <cell r="B372" t="str">
            <v>9802U201</v>
          </cell>
          <cell r="C372" t="str">
            <v>Saisir</v>
          </cell>
          <cell r="D372">
            <v>211</v>
          </cell>
          <cell r="E372">
            <v>64</v>
          </cell>
          <cell r="F372">
            <v>106</v>
          </cell>
          <cell r="G372">
            <v>2683</v>
          </cell>
          <cell r="H372" t="str">
            <v>solde ouverture convention</v>
          </cell>
        </row>
        <row r="373">
          <cell r="B373" t="str">
            <v>9802U204</v>
          </cell>
          <cell r="C373" t="str">
            <v>Saisir</v>
          </cell>
          <cell r="D373">
            <v>331</v>
          </cell>
          <cell r="E373">
            <v>21</v>
          </cell>
          <cell r="F373">
            <v>106</v>
          </cell>
          <cell r="G373">
            <v>5200000</v>
          </cell>
        </row>
        <row r="374">
          <cell r="B374" t="str">
            <v>9802U204</v>
          </cell>
          <cell r="C374" t="str">
            <v>Saisir</v>
          </cell>
          <cell r="D374">
            <v>331</v>
          </cell>
          <cell r="E374">
            <v>60</v>
          </cell>
          <cell r="F374">
            <v>106</v>
          </cell>
          <cell r="G374">
            <v>9000</v>
          </cell>
          <cell r="H374" t="str">
            <v>avance sur report</v>
          </cell>
        </row>
        <row r="375">
          <cell r="B375" t="str">
            <v>9802U204</v>
          </cell>
          <cell r="C375" t="str">
            <v>Saisir</v>
          </cell>
          <cell r="D375">
            <v>331</v>
          </cell>
          <cell r="E375">
            <v>60</v>
          </cell>
          <cell r="F375">
            <v>106</v>
          </cell>
          <cell r="G375">
            <v>745.23</v>
          </cell>
          <cell r="H375" t="str">
            <v>Reste à ouvrir du report 2012/2013</v>
          </cell>
        </row>
        <row r="376">
          <cell r="B376" t="str">
            <v>9802U204</v>
          </cell>
          <cell r="C376" t="str">
            <v>Saisir</v>
          </cell>
          <cell r="D376">
            <v>331</v>
          </cell>
          <cell r="E376">
            <v>21</v>
          </cell>
          <cell r="F376">
            <v>106</v>
          </cell>
          <cell r="G376">
            <v>720000</v>
          </cell>
          <cell r="H376" t="str">
            <v>FLI etape 1</v>
          </cell>
        </row>
        <row r="377">
          <cell r="B377" t="str">
            <v>9802U204</v>
          </cell>
          <cell r="C377" t="str">
            <v>Saisir</v>
          </cell>
          <cell r="D377">
            <v>331</v>
          </cell>
          <cell r="E377">
            <v>60</v>
          </cell>
          <cell r="F377">
            <v>106</v>
          </cell>
          <cell r="G377">
            <v>17200</v>
          </cell>
          <cell r="H377" t="str">
            <v>saisie mission et FG</v>
          </cell>
        </row>
        <row r="378">
          <cell r="B378" t="str">
            <v>9802U2051</v>
          </cell>
          <cell r="C378" t="str">
            <v>Saisir</v>
          </cell>
          <cell r="D378">
            <v>331</v>
          </cell>
          <cell r="E378">
            <v>60</v>
          </cell>
          <cell r="F378">
            <v>106</v>
          </cell>
          <cell r="G378">
            <v>45000</v>
          </cell>
          <cell r="H378" t="str">
            <v>Avance sur report 2012 / 2013</v>
          </cell>
        </row>
        <row r="379">
          <cell r="B379" t="str">
            <v>9802U2051</v>
          </cell>
          <cell r="C379" t="str">
            <v>Saisir</v>
          </cell>
          <cell r="D379">
            <v>23</v>
          </cell>
          <cell r="E379">
            <v>64</v>
          </cell>
          <cell r="F379">
            <v>106</v>
          </cell>
          <cell r="G379">
            <v>664.43</v>
          </cell>
          <cell r="H379" t="str">
            <v>Report 2012 / 2013</v>
          </cell>
        </row>
        <row r="380">
          <cell r="B380" t="str">
            <v>9802U2051</v>
          </cell>
          <cell r="C380" t="str">
            <v>Saisir</v>
          </cell>
          <cell r="D380">
            <v>331</v>
          </cell>
          <cell r="E380">
            <v>60</v>
          </cell>
          <cell r="F380">
            <v>106</v>
          </cell>
          <cell r="G380">
            <v>301.45</v>
          </cell>
          <cell r="H380" t="str">
            <v>solde report 2012</v>
          </cell>
        </row>
        <row r="381">
          <cell r="B381" t="str">
            <v>9802U2051</v>
          </cell>
          <cell r="C381" t="str">
            <v>Saisir</v>
          </cell>
          <cell r="D381">
            <v>331</v>
          </cell>
          <cell r="E381">
            <v>21</v>
          </cell>
          <cell r="F381">
            <v>106</v>
          </cell>
          <cell r="G381">
            <v>8791.23</v>
          </cell>
          <cell r="H381" t="str">
            <v>report 2012</v>
          </cell>
        </row>
        <row r="382">
          <cell r="B382" t="str">
            <v>9802U2051</v>
          </cell>
          <cell r="C382" t="str">
            <v>Saisir</v>
          </cell>
          <cell r="D382">
            <v>331</v>
          </cell>
          <cell r="E382">
            <v>60</v>
          </cell>
          <cell r="F382">
            <v>106</v>
          </cell>
          <cell r="G382">
            <v>311.95</v>
          </cell>
          <cell r="H382" t="str">
            <v>report 2012</v>
          </cell>
        </row>
        <row r="383">
          <cell r="B383" t="str">
            <v>9802U2051</v>
          </cell>
          <cell r="C383" t="str">
            <v>Saisir</v>
          </cell>
          <cell r="D383">
            <v>331</v>
          </cell>
          <cell r="E383">
            <v>21</v>
          </cell>
          <cell r="F383">
            <v>106</v>
          </cell>
          <cell r="G383">
            <v>4575.62</v>
          </cell>
          <cell r="H383" t="str">
            <v>report 2012</v>
          </cell>
        </row>
        <row r="384">
          <cell r="B384" t="str">
            <v>9802U2053</v>
          </cell>
          <cell r="C384" t="str">
            <v>Saisir</v>
          </cell>
          <cell r="D384">
            <v>331</v>
          </cell>
          <cell r="E384">
            <v>60</v>
          </cell>
          <cell r="F384">
            <v>106</v>
          </cell>
          <cell r="G384">
            <v>23377.96</v>
          </cell>
          <cell r="H384" t="str">
            <v>report 2012</v>
          </cell>
        </row>
        <row r="385">
          <cell r="B385" t="str">
            <v>9802U2053</v>
          </cell>
          <cell r="C385" t="str">
            <v>Saisir</v>
          </cell>
          <cell r="D385">
            <v>331</v>
          </cell>
          <cell r="E385">
            <v>64</v>
          </cell>
          <cell r="F385">
            <v>106</v>
          </cell>
          <cell r="G385">
            <v>747.01</v>
          </cell>
          <cell r="H385" t="str">
            <v>report 2012</v>
          </cell>
        </row>
        <row r="386">
          <cell r="B386" t="str">
            <v>9802U2053</v>
          </cell>
          <cell r="C386" t="str">
            <v>Saisir</v>
          </cell>
          <cell r="D386">
            <v>331</v>
          </cell>
          <cell r="E386">
            <v>21</v>
          </cell>
          <cell r="F386">
            <v>106</v>
          </cell>
          <cell r="G386">
            <v>5382</v>
          </cell>
          <cell r="H386" t="str">
            <v>report 2012</v>
          </cell>
        </row>
        <row r="387">
          <cell r="B387" t="str">
            <v>9802U2054</v>
          </cell>
          <cell r="C387" t="str">
            <v>Saisir</v>
          </cell>
          <cell r="D387">
            <v>23</v>
          </cell>
          <cell r="E387">
            <v>60</v>
          </cell>
          <cell r="F387">
            <v>106</v>
          </cell>
          <cell r="G387">
            <v>6224.38</v>
          </cell>
          <cell r="H387" t="str">
            <v>report 2012</v>
          </cell>
        </row>
        <row r="388">
          <cell r="B388" t="str">
            <v>9802U2055</v>
          </cell>
          <cell r="C388" t="str">
            <v>Saisir</v>
          </cell>
          <cell r="D388">
            <v>331</v>
          </cell>
          <cell r="E388">
            <v>60</v>
          </cell>
          <cell r="F388">
            <v>106</v>
          </cell>
          <cell r="G388">
            <v>375</v>
          </cell>
          <cell r="H388" t="str">
            <v>pour regul commande 2012</v>
          </cell>
        </row>
        <row r="389">
          <cell r="B389" t="str">
            <v>9802U2057</v>
          </cell>
          <cell r="C389" t="str">
            <v>Saisir</v>
          </cell>
          <cell r="D389">
            <v>231</v>
          </cell>
          <cell r="E389">
            <v>64</v>
          </cell>
          <cell r="F389">
            <v>106</v>
          </cell>
          <cell r="G389">
            <v>30000</v>
          </cell>
          <cell r="H389" t="str">
            <v>POST DOC Thomas CUNI</v>
          </cell>
        </row>
        <row r="390">
          <cell r="B390" t="str">
            <v>9802U2059</v>
          </cell>
          <cell r="C390" t="str">
            <v>Saisir</v>
          </cell>
          <cell r="D390">
            <v>23</v>
          </cell>
          <cell r="E390">
            <v>60</v>
          </cell>
          <cell r="F390">
            <v>106</v>
          </cell>
          <cell r="G390">
            <v>23360.43</v>
          </cell>
          <cell r="H390" t="str">
            <v>Report 2012 / 2013</v>
          </cell>
        </row>
        <row r="391">
          <cell r="B391" t="str">
            <v>9802U2059</v>
          </cell>
          <cell r="C391" t="str">
            <v>Saisir</v>
          </cell>
          <cell r="D391">
            <v>23</v>
          </cell>
          <cell r="E391">
            <v>60</v>
          </cell>
          <cell r="F391" t="str">
            <v>NA</v>
          </cell>
          <cell r="G391">
            <v>4000</v>
          </cell>
          <cell r="H391" t="str">
            <v>Ouverture complémentaire suite à encaissement</v>
          </cell>
        </row>
        <row r="392">
          <cell r="B392" t="str">
            <v>9802U205P</v>
          </cell>
          <cell r="C392" t="str">
            <v>Saisir</v>
          </cell>
          <cell r="D392">
            <v>331</v>
          </cell>
          <cell r="E392">
            <v>21</v>
          </cell>
          <cell r="F392">
            <v>106</v>
          </cell>
          <cell r="G392">
            <v>8275.24</v>
          </cell>
          <cell r="H392" t="str">
            <v>Avance sur report pour solde Cde de 2012</v>
          </cell>
        </row>
        <row r="393">
          <cell r="B393" t="str">
            <v>9802U205P</v>
          </cell>
          <cell r="C393" t="str">
            <v>Saisir</v>
          </cell>
          <cell r="D393">
            <v>331</v>
          </cell>
          <cell r="E393">
            <v>60</v>
          </cell>
          <cell r="F393">
            <v>106</v>
          </cell>
          <cell r="G393">
            <v>2123.85</v>
          </cell>
          <cell r="H393" t="str">
            <v>report 2012</v>
          </cell>
        </row>
        <row r="394">
          <cell r="B394" t="str">
            <v>9802U205P</v>
          </cell>
          <cell r="C394" t="str">
            <v>Saisir</v>
          </cell>
          <cell r="D394">
            <v>331</v>
          </cell>
          <cell r="E394">
            <v>60</v>
          </cell>
          <cell r="F394">
            <v>106</v>
          </cell>
          <cell r="G394">
            <v>22576</v>
          </cell>
          <cell r="H394" t="str">
            <v>Ouverture de l'intégralité de la subvention</v>
          </cell>
        </row>
        <row r="395">
          <cell r="B395" t="str">
            <v>9802U205Z</v>
          </cell>
          <cell r="C395" t="str">
            <v>Saisir</v>
          </cell>
          <cell r="D395">
            <v>23</v>
          </cell>
          <cell r="E395">
            <v>60</v>
          </cell>
          <cell r="F395">
            <v>106</v>
          </cell>
          <cell r="G395">
            <v>10000</v>
          </cell>
          <cell r="H395" t="str">
            <v>Avance sur report 2012 / 2013</v>
          </cell>
        </row>
        <row r="396">
          <cell r="B396" t="str">
            <v>9802U205Z</v>
          </cell>
          <cell r="C396" t="str">
            <v>Saisir</v>
          </cell>
          <cell r="D396">
            <v>23</v>
          </cell>
          <cell r="E396">
            <v>60</v>
          </cell>
          <cell r="F396">
            <v>106</v>
          </cell>
          <cell r="G396">
            <v>4403.75</v>
          </cell>
          <cell r="H396" t="str">
            <v>solde report 2012</v>
          </cell>
        </row>
        <row r="397">
          <cell r="B397" t="str">
            <v>9802U205Z</v>
          </cell>
          <cell r="C397" t="str">
            <v>Saisir</v>
          </cell>
          <cell r="D397">
            <v>23</v>
          </cell>
          <cell r="E397">
            <v>64</v>
          </cell>
          <cell r="F397">
            <v>106</v>
          </cell>
          <cell r="G397">
            <v>9076.36</v>
          </cell>
          <cell r="H397" t="str">
            <v>report 2012</v>
          </cell>
        </row>
        <row r="398">
          <cell r="B398" t="str">
            <v>9802U205Z</v>
          </cell>
          <cell r="C398" t="str">
            <v>Saisir</v>
          </cell>
          <cell r="D398">
            <v>331</v>
          </cell>
          <cell r="E398">
            <v>60</v>
          </cell>
          <cell r="F398">
            <v>106</v>
          </cell>
          <cell r="G398">
            <v>46257.8</v>
          </cell>
          <cell r="H398" t="str">
            <v>report 2012</v>
          </cell>
        </row>
        <row r="399">
          <cell r="B399" t="str">
            <v>9802U205Z</v>
          </cell>
          <cell r="C399" t="str">
            <v>Saisir</v>
          </cell>
          <cell r="D399">
            <v>331</v>
          </cell>
          <cell r="E399">
            <v>64</v>
          </cell>
          <cell r="F399">
            <v>106</v>
          </cell>
          <cell r="G399">
            <v>15671.75</v>
          </cell>
          <cell r="H399" t="str">
            <v>report 2012</v>
          </cell>
        </row>
        <row r="400">
          <cell r="B400" t="str">
            <v>9802U205Z</v>
          </cell>
          <cell r="C400" t="str">
            <v>Saisir</v>
          </cell>
          <cell r="D400">
            <v>331</v>
          </cell>
          <cell r="E400">
            <v>21</v>
          </cell>
          <cell r="F400">
            <v>106</v>
          </cell>
          <cell r="G400">
            <v>58917.24</v>
          </cell>
          <cell r="H400" t="str">
            <v>report 2012</v>
          </cell>
        </row>
        <row r="401">
          <cell r="B401" t="str">
            <v>9802U205Z</v>
          </cell>
          <cell r="C401" t="str">
            <v>Saisir</v>
          </cell>
          <cell r="D401">
            <v>521</v>
          </cell>
          <cell r="E401">
            <v>21</v>
          </cell>
          <cell r="F401">
            <v>106</v>
          </cell>
          <cell r="G401">
            <v>60000</v>
          </cell>
          <cell r="H401" t="str">
            <v>report 2012</v>
          </cell>
        </row>
        <row r="402">
          <cell r="B402" t="str">
            <v>9802U206</v>
          </cell>
          <cell r="C402" t="str">
            <v>Saisir</v>
          </cell>
          <cell r="D402">
            <v>212</v>
          </cell>
          <cell r="E402">
            <v>60</v>
          </cell>
          <cell r="F402">
            <v>106</v>
          </cell>
          <cell r="G402">
            <v>3890.05</v>
          </cell>
          <cell r="H402" t="str">
            <v>Report 2012 / 2013</v>
          </cell>
        </row>
        <row r="403">
          <cell r="B403" t="str">
            <v>9802U206</v>
          </cell>
          <cell r="C403" t="str">
            <v>Saisir</v>
          </cell>
          <cell r="D403">
            <v>526</v>
          </cell>
          <cell r="E403">
            <v>21</v>
          </cell>
          <cell r="F403">
            <v>106</v>
          </cell>
          <cell r="G403">
            <v>110000</v>
          </cell>
          <cell r="H403" t="str">
            <v>mail aurore CAP BC45-57833</v>
          </cell>
        </row>
        <row r="404">
          <cell r="B404" t="str">
            <v>9802U206</v>
          </cell>
          <cell r="C404" t="str">
            <v>Saisir</v>
          </cell>
          <cell r="D404">
            <v>526</v>
          </cell>
          <cell r="E404">
            <v>21</v>
          </cell>
          <cell r="F404">
            <v>106</v>
          </cell>
          <cell r="G404">
            <v>-110000</v>
          </cell>
          <cell r="H404" t="str">
            <v>mail aurore CAP BC45-57833</v>
          </cell>
        </row>
        <row r="405">
          <cell r="B405" t="str">
            <v>9802U206</v>
          </cell>
          <cell r="C405" t="str">
            <v>Saisir</v>
          </cell>
          <cell r="D405">
            <v>331</v>
          </cell>
          <cell r="E405">
            <v>60</v>
          </cell>
          <cell r="F405">
            <v>106</v>
          </cell>
          <cell r="G405">
            <v>20501.439999999999</v>
          </cell>
          <cell r="H405" t="str">
            <v>Report 2012</v>
          </cell>
        </row>
        <row r="406">
          <cell r="B406" t="str">
            <v>9802U206</v>
          </cell>
          <cell r="C406" t="str">
            <v>Saisir</v>
          </cell>
          <cell r="D406">
            <v>331</v>
          </cell>
          <cell r="E406">
            <v>64</v>
          </cell>
          <cell r="F406">
            <v>106</v>
          </cell>
          <cell r="G406">
            <v>2443.79</v>
          </cell>
          <cell r="H406" t="str">
            <v>Report 2012</v>
          </cell>
        </row>
        <row r="407">
          <cell r="B407" t="str">
            <v>9802U206</v>
          </cell>
          <cell r="C407" t="str">
            <v>Saisir</v>
          </cell>
          <cell r="D407">
            <v>331</v>
          </cell>
          <cell r="E407">
            <v>21</v>
          </cell>
          <cell r="F407">
            <v>106</v>
          </cell>
          <cell r="G407">
            <v>9000</v>
          </cell>
          <cell r="H407" t="str">
            <v>Report 2012</v>
          </cell>
        </row>
        <row r="408">
          <cell r="B408" t="str">
            <v>9802U208</v>
          </cell>
          <cell r="C408" t="str">
            <v>Saisir</v>
          </cell>
          <cell r="D408">
            <v>331</v>
          </cell>
          <cell r="E408">
            <v>60</v>
          </cell>
          <cell r="F408">
            <v>106</v>
          </cell>
          <cell r="G408">
            <v>19000</v>
          </cell>
          <cell r="H408" t="str">
            <v>Avance sur report 2012/2013</v>
          </cell>
        </row>
        <row r="409">
          <cell r="B409" t="str">
            <v>9802U208</v>
          </cell>
          <cell r="C409" t="str">
            <v>Saisir</v>
          </cell>
          <cell r="D409">
            <v>331</v>
          </cell>
          <cell r="E409">
            <v>21</v>
          </cell>
          <cell r="F409">
            <v>106</v>
          </cell>
          <cell r="G409">
            <v>15000</v>
          </cell>
          <cell r="H409" t="str">
            <v>Avance sur report 2012 /2013</v>
          </cell>
        </row>
        <row r="410">
          <cell r="B410" t="str">
            <v>9802U208</v>
          </cell>
          <cell r="C410" t="str">
            <v>Saisir</v>
          </cell>
          <cell r="D410">
            <v>331</v>
          </cell>
          <cell r="E410">
            <v>21</v>
          </cell>
          <cell r="F410">
            <v>106</v>
          </cell>
          <cell r="G410">
            <v>52621.5</v>
          </cell>
          <cell r="H410" t="str">
            <v>Solde du report 2012 / 2013</v>
          </cell>
        </row>
        <row r="411">
          <cell r="B411" t="str">
            <v>9802U208</v>
          </cell>
          <cell r="C411" t="str">
            <v>Saisir</v>
          </cell>
          <cell r="D411">
            <v>331</v>
          </cell>
          <cell r="E411">
            <v>60</v>
          </cell>
          <cell r="F411">
            <v>106</v>
          </cell>
          <cell r="G411">
            <v>33361.699999999997</v>
          </cell>
          <cell r="H411" t="str">
            <v>Report 2012 / 2013</v>
          </cell>
        </row>
        <row r="412">
          <cell r="B412" t="str">
            <v>9802U208</v>
          </cell>
          <cell r="C412" t="str">
            <v>Saisir</v>
          </cell>
          <cell r="D412">
            <v>331</v>
          </cell>
          <cell r="E412">
            <v>64</v>
          </cell>
          <cell r="F412">
            <v>106</v>
          </cell>
          <cell r="G412">
            <v>23773.3</v>
          </cell>
          <cell r="H412" t="str">
            <v>Report 2012 / 2013</v>
          </cell>
        </row>
        <row r="413">
          <cell r="B413" t="str">
            <v>9802U208</v>
          </cell>
          <cell r="C413" t="str">
            <v>Saisir</v>
          </cell>
          <cell r="D413">
            <v>331</v>
          </cell>
          <cell r="E413">
            <v>60</v>
          </cell>
          <cell r="F413">
            <v>106</v>
          </cell>
          <cell r="G413">
            <v>7067.95</v>
          </cell>
          <cell r="H413" t="str">
            <v>Non ouvert les années précédentes</v>
          </cell>
        </row>
        <row r="414">
          <cell r="B414" t="str">
            <v>9802U208</v>
          </cell>
          <cell r="C414" t="str">
            <v>Saisir</v>
          </cell>
          <cell r="D414">
            <v>331</v>
          </cell>
          <cell r="E414">
            <v>64</v>
          </cell>
          <cell r="F414">
            <v>106</v>
          </cell>
          <cell r="G414">
            <v>67484.13</v>
          </cell>
          <cell r="H414" t="str">
            <v>Report 2012</v>
          </cell>
        </row>
        <row r="415">
          <cell r="B415" t="str">
            <v>9802U208</v>
          </cell>
          <cell r="C415" t="str">
            <v>Saisir</v>
          </cell>
          <cell r="D415">
            <v>331</v>
          </cell>
          <cell r="E415">
            <v>60</v>
          </cell>
          <cell r="F415">
            <v>106</v>
          </cell>
          <cell r="G415">
            <v>54405.46</v>
          </cell>
          <cell r="H415" t="str">
            <v>Report 2012</v>
          </cell>
        </row>
        <row r="416">
          <cell r="B416" t="str">
            <v>9802U209</v>
          </cell>
          <cell r="C416" t="str">
            <v>Envoyer</v>
          </cell>
          <cell r="D416">
            <v>231</v>
          </cell>
          <cell r="E416">
            <v>64</v>
          </cell>
          <cell r="F416">
            <v>106</v>
          </cell>
          <cell r="G416">
            <v>-7000</v>
          </cell>
          <cell r="H416" t="str">
            <v>mail N. Leblanc 15/04/2013</v>
          </cell>
        </row>
        <row r="417">
          <cell r="B417" t="str">
            <v>9802U209</v>
          </cell>
          <cell r="C417" t="str">
            <v>Réception</v>
          </cell>
          <cell r="D417">
            <v>231</v>
          </cell>
          <cell r="E417">
            <v>60</v>
          </cell>
          <cell r="F417">
            <v>106</v>
          </cell>
          <cell r="G417">
            <v>7000</v>
          </cell>
          <cell r="H417" t="str">
            <v>mail N. Leblanc 15/04/2013</v>
          </cell>
        </row>
        <row r="418">
          <cell r="B418" t="str">
            <v>9802U208</v>
          </cell>
          <cell r="C418" t="str">
            <v>Saisir</v>
          </cell>
          <cell r="D418">
            <v>331</v>
          </cell>
          <cell r="E418">
            <v>60</v>
          </cell>
          <cell r="F418">
            <v>106</v>
          </cell>
          <cell r="G418">
            <v>56.76</v>
          </cell>
          <cell r="H418" t="str">
            <v>Complément ouverture / fiche renseignements</v>
          </cell>
        </row>
        <row r="419">
          <cell r="B419" t="str">
            <v>9802U208</v>
          </cell>
          <cell r="C419" t="str">
            <v>Saisir</v>
          </cell>
          <cell r="D419">
            <v>331</v>
          </cell>
          <cell r="E419">
            <v>60</v>
          </cell>
          <cell r="F419">
            <v>106</v>
          </cell>
          <cell r="G419">
            <v>5405.83</v>
          </cell>
          <cell r="H419" t="str">
            <v>Report 2012</v>
          </cell>
        </row>
        <row r="420">
          <cell r="B420" t="str">
            <v>9802U208</v>
          </cell>
          <cell r="C420" t="str">
            <v>Saisir</v>
          </cell>
          <cell r="D420">
            <v>331</v>
          </cell>
          <cell r="E420">
            <v>60</v>
          </cell>
          <cell r="F420">
            <v>106</v>
          </cell>
          <cell r="G420">
            <v>180</v>
          </cell>
          <cell r="H420" t="str">
            <v>Ouverture complémentaire Fin de cvt en 2013</v>
          </cell>
        </row>
        <row r="421">
          <cell r="B421" t="str">
            <v>9802U208</v>
          </cell>
          <cell r="C421" t="str">
            <v>Saisir</v>
          </cell>
          <cell r="D421">
            <v>331</v>
          </cell>
          <cell r="E421">
            <v>60</v>
          </cell>
          <cell r="F421">
            <v>106</v>
          </cell>
          <cell r="G421">
            <v>1931.79</v>
          </cell>
          <cell r="H421" t="str">
            <v>Report 2012 de l'équipement</v>
          </cell>
        </row>
        <row r="422">
          <cell r="B422" t="str">
            <v>9802U208</v>
          </cell>
          <cell r="C422" t="str">
            <v>Saisir</v>
          </cell>
          <cell r="D422">
            <v>331</v>
          </cell>
          <cell r="E422">
            <v>60</v>
          </cell>
          <cell r="F422">
            <v>106</v>
          </cell>
          <cell r="G422">
            <v>7389.14</v>
          </cell>
          <cell r="H422" t="str">
            <v>Report 2012</v>
          </cell>
        </row>
        <row r="423">
          <cell r="B423" t="str">
            <v>9802U208</v>
          </cell>
          <cell r="C423" t="str">
            <v>Saisir</v>
          </cell>
          <cell r="D423">
            <v>331</v>
          </cell>
          <cell r="E423">
            <v>64</v>
          </cell>
          <cell r="F423">
            <v>106</v>
          </cell>
          <cell r="G423">
            <v>9683.48</v>
          </cell>
          <cell r="H423" t="str">
            <v>Report 2012</v>
          </cell>
        </row>
        <row r="424">
          <cell r="B424" t="str">
            <v>9802U208</v>
          </cell>
          <cell r="C424" t="str">
            <v>Saisir</v>
          </cell>
          <cell r="D424">
            <v>331</v>
          </cell>
          <cell r="E424">
            <v>60</v>
          </cell>
          <cell r="F424">
            <v>106</v>
          </cell>
          <cell r="G424">
            <v>6254.55</v>
          </cell>
          <cell r="H424" t="str">
            <v>Report 2012</v>
          </cell>
        </row>
        <row r="425">
          <cell r="B425" t="str">
            <v>9802U208</v>
          </cell>
          <cell r="C425" t="str">
            <v>Saisir</v>
          </cell>
          <cell r="D425">
            <v>331</v>
          </cell>
          <cell r="E425">
            <v>64</v>
          </cell>
          <cell r="F425">
            <v>106</v>
          </cell>
          <cell r="G425">
            <v>5294.81</v>
          </cell>
          <cell r="H425" t="str">
            <v>Report 2012</v>
          </cell>
        </row>
        <row r="426">
          <cell r="B426" t="str">
            <v>9802U208</v>
          </cell>
          <cell r="C426" t="str">
            <v>Saisir</v>
          </cell>
          <cell r="D426">
            <v>331</v>
          </cell>
          <cell r="E426">
            <v>21</v>
          </cell>
          <cell r="F426">
            <v>106</v>
          </cell>
          <cell r="G426">
            <v>2000</v>
          </cell>
          <cell r="H426" t="str">
            <v>Report 2012</v>
          </cell>
        </row>
        <row r="427">
          <cell r="B427" t="str">
            <v>9802U209</v>
          </cell>
          <cell r="C427" t="str">
            <v>Saisir</v>
          </cell>
          <cell r="D427">
            <v>12</v>
          </cell>
          <cell r="E427">
            <v>64</v>
          </cell>
          <cell r="F427">
            <v>106</v>
          </cell>
          <cell r="G427">
            <v>70360</v>
          </cell>
          <cell r="H427" t="str">
            <v>Salaires de MOLINA &amp; MOUREAU Déc 2012 + Année 2013</v>
          </cell>
        </row>
        <row r="428">
          <cell r="B428" t="str">
            <v>9802U209</v>
          </cell>
          <cell r="C428" t="str">
            <v>Saisir</v>
          </cell>
          <cell r="D428">
            <v>231</v>
          </cell>
          <cell r="E428">
            <v>64</v>
          </cell>
          <cell r="F428">
            <v>106</v>
          </cell>
          <cell r="G428">
            <v>-7000</v>
          </cell>
          <cell r="H428" t="str">
            <v>Budget déjà ouvert</v>
          </cell>
        </row>
        <row r="429">
          <cell r="B429" t="str">
            <v>9802U201</v>
          </cell>
          <cell r="C429" t="str">
            <v>Envoyer</v>
          </cell>
          <cell r="D429">
            <v>211</v>
          </cell>
          <cell r="E429">
            <v>60</v>
          </cell>
          <cell r="F429">
            <v>106</v>
          </cell>
          <cell r="G429">
            <v>-3435.93</v>
          </cell>
          <cell r="H429" t="str">
            <v>transfert fct &gt; pers pour prolongation Julie Lioré</v>
          </cell>
        </row>
        <row r="430">
          <cell r="B430" t="str">
            <v>9802U201</v>
          </cell>
          <cell r="C430" t="str">
            <v>Réception</v>
          </cell>
          <cell r="D430">
            <v>211</v>
          </cell>
          <cell r="E430">
            <v>64</v>
          </cell>
          <cell r="F430">
            <v>106</v>
          </cell>
          <cell r="G430">
            <v>3435.93</v>
          </cell>
          <cell r="H430" t="str">
            <v>transfert fct &gt; pers pour prolongation Julie Lioré</v>
          </cell>
        </row>
        <row r="431">
          <cell r="B431" t="str">
            <v>9802U210</v>
          </cell>
          <cell r="C431" t="str">
            <v>Saisir</v>
          </cell>
          <cell r="D431">
            <v>231</v>
          </cell>
          <cell r="E431">
            <v>60</v>
          </cell>
          <cell r="F431">
            <v>106</v>
          </cell>
          <cell r="G431">
            <v>30000</v>
          </cell>
          <cell r="H431" t="str">
            <v>avance sur report 2012&gt;&gt;2013</v>
          </cell>
        </row>
        <row r="432">
          <cell r="B432" t="str">
            <v>9802U210</v>
          </cell>
          <cell r="C432" t="str">
            <v>Saisir</v>
          </cell>
          <cell r="D432">
            <v>331</v>
          </cell>
          <cell r="E432">
            <v>60</v>
          </cell>
          <cell r="F432">
            <v>106</v>
          </cell>
          <cell r="G432">
            <v>30000</v>
          </cell>
          <cell r="H432" t="str">
            <v>avance sur report 2012 &gt;&gt;&gt; 2013</v>
          </cell>
        </row>
        <row r="433">
          <cell r="B433" t="str">
            <v>9802U210</v>
          </cell>
          <cell r="C433" t="str">
            <v>Saisir</v>
          </cell>
          <cell r="D433">
            <v>55</v>
          </cell>
          <cell r="E433">
            <v>21</v>
          </cell>
          <cell r="F433">
            <v>106</v>
          </cell>
          <cell r="G433">
            <v>14000</v>
          </cell>
          <cell r="H433" t="str">
            <v>Avance sur report 2012 /2013</v>
          </cell>
        </row>
        <row r="434">
          <cell r="B434" t="str">
            <v>9802U219</v>
          </cell>
          <cell r="C434" t="str">
            <v>Saisir</v>
          </cell>
          <cell r="D434">
            <v>331</v>
          </cell>
          <cell r="E434">
            <v>60</v>
          </cell>
          <cell r="F434">
            <v>106</v>
          </cell>
          <cell r="G434">
            <v>7000</v>
          </cell>
          <cell r="H434" t="str">
            <v>Tranche 2013</v>
          </cell>
        </row>
        <row r="435">
          <cell r="B435" t="str">
            <v>9802U210</v>
          </cell>
          <cell r="C435" t="str">
            <v>Saisir</v>
          </cell>
          <cell r="D435">
            <v>23</v>
          </cell>
          <cell r="E435">
            <v>60</v>
          </cell>
          <cell r="F435">
            <v>106</v>
          </cell>
          <cell r="G435">
            <v>10000</v>
          </cell>
          <cell r="H435" t="str">
            <v>Avance sur report 2012 /2013</v>
          </cell>
        </row>
        <row r="436">
          <cell r="B436" t="str">
            <v>9802U172</v>
          </cell>
          <cell r="C436" t="str">
            <v>Saisir</v>
          </cell>
          <cell r="D436">
            <v>331</v>
          </cell>
          <cell r="E436">
            <v>60</v>
          </cell>
          <cell r="F436">
            <v>110</v>
          </cell>
          <cell r="G436">
            <v>4000</v>
          </cell>
          <cell r="H436" t="str">
            <v>Tranche 2014</v>
          </cell>
        </row>
        <row r="437">
          <cell r="B437" t="str">
            <v>9802U210</v>
          </cell>
          <cell r="C437" t="str">
            <v>Saisir</v>
          </cell>
          <cell r="D437">
            <v>231</v>
          </cell>
          <cell r="E437">
            <v>60</v>
          </cell>
          <cell r="F437">
            <v>106</v>
          </cell>
          <cell r="G437">
            <v>1349.58</v>
          </cell>
          <cell r="H437" t="str">
            <v>Reliquat du report 2012 / 2013</v>
          </cell>
        </row>
        <row r="438">
          <cell r="B438" t="str">
            <v>9802U210</v>
          </cell>
          <cell r="C438" t="str">
            <v>Saisir</v>
          </cell>
          <cell r="D438">
            <v>23</v>
          </cell>
          <cell r="E438">
            <v>60</v>
          </cell>
          <cell r="F438">
            <v>106</v>
          </cell>
          <cell r="G438">
            <v>659.33</v>
          </cell>
          <cell r="H438" t="str">
            <v>Solde du report 2012</v>
          </cell>
        </row>
        <row r="439">
          <cell r="B439" t="str">
            <v>9802U160</v>
          </cell>
          <cell r="C439" t="str">
            <v>Envoyer</v>
          </cell>
          <cell r="D439">
            <v>331</v>
          </cell>
          <cell r="E439">
            <v>64</v>
          </cell>
          <cell r="F439">
            <v>106</v>
          </cell>
          <cell r="G439">
            <v>-5000</v>
          </cell>
          <cell r="H439" t="str">
            <v>Besoin pour paiement stages</v>
          </cell>
        </row>
        <row r="440">
          <cell r="B440" t="str">
            <v>9802U160</v>
          </cell>
          <cell r="C440" t="str">
            <v>Réception</v>
          </cell>
          <cell r="D440">
            <v>331</v>
          </cell>
          <cell r="E440">
            <v>60</v>
          </cell>
          <cell r="F440">
            <v>106</v>
          </cell>
          <cell r="G440">
            <v>5000</v>
          </cell>
          <cell r="H440" t="str">
            <v>Besoin pour paiement stages</v>
          </cell>
        </row>
        <row r="441">
          <cell r="B441" t="str">
            <v>9802U209</v>
          </cell>
          <cell r="C441" t="str">
            <v>Envoyer</v>
          </cell>
          <cell r="D441">
            <v>231</v>
          </cell>
          <cell r="E441">
            <v>60</v>
          </cell>
          <cell r="F441">
            <v>106</v>
          </cell>
          <cell r="G441">
            <v>-4600</v>
          </cell>
          <cell r="H441" t="str">
            <v>D de Leblanc pour paiement stage 2 mois</v>
          </cell>
        </row>
        <row r="442">
          <cell r="B442" t="str">
            <v>9802U209</v>
          </cell>
          <cell r="C442" t="str">
            <v>Réception</v>
          </cell>
          <cell r="D442">
            <v>231</v>
          </cell>
          <cell r="E442">
            <v>64</v>
          </cell>
          <cell r="F442">
            <v>106</v>
          </cell>
          <cell r="G442">
            <v>4600</v>
          </cell>
          <cell r="H442" t="str">
            <v>D de Leblanc pour paiement stage 2 mois</v>
          </cell>
        </row>
        <row r="443">
          <cell r="B443" t="str">
            <v>9802U210</v>
          </cell>
          <cell r="C443" t="str">
            <v>Saisir</v>
          </cell>
          <cell r="D443">
            <v>55</v>
          </cell>
          <cell r="E443">
            <v>21</v>
          </cell>
          <cell r="F443">
            <v>106</v>
          </cell>
          <cell r="G443">
            <v>528.95000000000005</v>
          </cell>
          <cell r="H443" t="str">
            <v>Solde du report 2012</v>
          </cell>
        </row>
        <row r="444">
          <cell r="B444" t="str">
            <v>9802U210</v>
          </cell>
          <cell r="C444" t="str">
            <v>Saisir</v>
          </cell>
          <cell r="D444">
            <v>331</v>
          </cell>
          <cell r="E444">
            <v>64</v>
          </cell>
          <cell r="F444">
            <v>106</v>
          </cell>
          <cell r="G444">
            <v>8331.31</v>
          </cell>
          <cell r="H444" t="str">
            <v>Report 2012</v>
          </cell>
        </row>
        <row r="445">
          <cell r="B445" t="str">
            <v>9802U210</v>
          </cell>
          <cell r="C445" t="str">
            <v>Saisir</v>
          </cell>
          <cell r="D445">
            <v>331</v>
          </cell>
          <cell r="E445">
            <v>60</v>
          </cell>
          <cell r="F445">
            <v>106</v>
          </cell>
          <cell r="G445">
            <v>-3335.37</v>
          </cell>
          <cell r="H445" t="str">
            <v>Besoin en salaire Diane MEGE</v>
          </cell>
        </row>
        <row r="446">
          <cell r="B446" t="str">
            <v>9802U210</v>
          </cell>
          <cell r="C446" t="str">
            <v>Saisir</v>
          </cell>
          <cell r="D446">
            <v>331</v>
          </cell>
          <cell r="E446">
            <v>64</v>
          </cell>
          <cell r="F446">
            <v>106</v>
          </cell>
          <cell r="G446">
            <v>3335.37</v>
          </cell>
          <cell r="H446" t="str">
            <v>Besoin en salaire Diane MEGE</v>
          </cell>
        </row>
        <row r="447">
          <cell r="B447" t="str">
            <v>9802U2121</v>
          </cell>
          <cell r="C447" t="str">
            <v>Saisir</v>
          </cell>
          <cell r="D447">
            <v>331</v>
          </cell>
          <cell r="E447">
            <v>21</v>
          </cell>
          <cell r="F447">
            <v>106</v>
          </cell>
          <cell r="G447">
            <v>28350</v>
          </cell>
          <cell r="H447" t="str">
            <v>Avance sur report 2012 / 2013</v>
          </cell>
        </row>
        <row r="448">
          <cell r="B448" t="str">
            <v>9802U2121</v>
          </cell>
          <cell r="C448" t="str">
            <v>Saisir</v>
          </cell>
          <cell r="D448">
            <v>23</v>
          </cell>
          <cell r="E448">
            <v>60</v>
          </cell>
          <cell r="F448">
            <v>106</v>
          </cell>
          <cell r="G448">
            <v>760.59</v>
          </cell>
          <cell r="H448" t="str">
            <v>Report 2012</v>
          </cell>
        </row>
        <row r="449">
          <cell r="B449" t="str">
            <v>9802U2121</v>
          </cell>
          <cell r="C449" t="str">
            <v>Saisir</v>
          </cell>
          <cell r="D449">
            <v>23</v>
          </cell>
          <cell r="E449">
            <v>64</v>
          </cell>
          <cell r="F449">
            <v>106</v>
          </cell>
          <cell r="G449">
            <v>26465.49</v>
          </cell>
          <cell r="H449" t="str">
            <v>Report 2012</v>
          </cell>
        </row>
        <row r="450">
          <cell r="B450" t="str">
            <v>9802U2121</v>
          </cell>
          <cell r="C450" t="str">
            <v>Saisir</v>
          </cell>
          <cell r="D450">
            <v>55</v>
          </cell>
          <cell r="E450">
            <v>21</v>
          </cell>
          <cell r="F450">
            <v>106</v>
          </cell>
          <cell r="G450">
            <v>3994.97</v>
          </cell>
          <cell r="H450" t="str">
            <v>Report 2012</v>
          </cell>
        </row>
        <row r="451">
          <cell r="B451" t="str">
            <v>9802U2121</v>
          </cell>
          <cell r="C451" t="str">
            <v>Saisir</v>
          </cell>
          <cell r="D451">
            <v>331</v>
          </cell>
          <cell r="E451">
            <v>60</v>
          </cell>
          <cell r="F451">
            <v>106</v>
          </cell>
          <cell r="G451">
            <v>551.64</v>
          </cell>
          <cell r="H451" t="str">
            <v>Report 2012</v>
          </cell>
        </row>
        <row r="452">
          <cell r="B452" t="str">
            <v>9802U2122</v>
          </cell>
          <cell r="C452" t="str">
            <v>Saisir</v>
          </cell>
          <cell r="D452">
            <v>231</v>
          </cell>
          <cell r="E452">
            <v>60</v>
          </cell>
          <cell r="F452">
            <v>106</v>
          </cell>
          <cell r="G452">
            <v>5000</v>
          </cell>
          <cell r="H452" t="str">
            <v>avance sur report</v>
          </cell>
        </row>
        <row r="453">
          <cell r="B453" t="str">
            <v>9802U2122</v>
          </cell>
          <cell r="C453" t="str">
            <v>Saisir</v>
          </cell>
          <cell r="D453">
            <v>23</v>
          </cell>
          <cell r="E453">
            <v>60</v>
          </cell>
          <cell r="F453">
            <v>106</v>
          </cell>
          <cell r="G453">
            <v>55684.57</v>
          </cell>
          <cell r="H453" t="str">
            <v>Report 2012 / 2013</v>
          </cell>
        </row>
        <row r="454">
          <cell r="B454" t="str">
            <v>9802U2122</v>
          </cell>
          <cell r="C454" t="str">
            <v>Saisir</v>
          </cell>
          <cell r="D454">
            <v>23</v>
          </cell>
          <cell r="E454">
            <v>64</v>
          </cell>
          <cell r="F454">
            <v>106</v>
          </cell>
          <cell r="G454">
            <v>43769.52</v>
          </cell>
          <cell r="H454" t="str">
            <v>Report 2012 / 2013</v>
          </cell>
        </row>
        <row r="455">
          <cell r="B455" t="str">
            <v>9802U2122</v>
          </cell>
          <cell r="C455" t="str">
            <v>Saisir</v>
          </cell>
          <cell r="D455">
            <v>55</v>
          </cell>
          <cell r="E455">
            <v>21</v>
          </cell>
          <cell r="F455">
            <v>106</v>
          </cell>
          <cell r="G455">
            <v>8570.15</v>
          </cell>
          <cell r="H455" t="str">
            <v>Report 2012 / 2013</v>
          </cell>
        </row>
        <row r="456">
          <cell r="B456" t="str">
            <v>9802U2124</v>
          </cell>
          <cell r="C456" t="str">
            <v>Saisir</v>
          </cell>
          <cell r="D456">
            <v>23</v>
          </cell>
          <cell r="E456">
            <v>60</v>
          </cell>
          <cell r="F456">
            <v>106</v>
          </cell>
          <cell r="G456">
            <v>6151.81</v>
          </cell>
          <cell r="H456" t="str">
            <v>Report 2012</v>
          </cell>
        </row>
        <row r="457">
          <cell r="B457" t="str">
            <v>9802U2124</v>
          </cell>
          <cell r="C457" t="str">
            <v>Saisir</v>
          </cell>
          <cell r="D457">
            <v>23</v>
          </cell>
          <cell r="E457">
            <v>64</v>
          </cell>
          <cell r="F457">
            <v>106</v>
          </cell>
          <cell r="G457">
            <v>12036.07</v>
          </cell>
          <cell r="H457" t="str">
            <v>Report 2012</v>
          </cell>
        </row>
        <row r="458">
          <cell r="B458" t="str">
            <v>9802U2124</v>
          </cell>
          <cell r="C458" t="str">
            <v>Saisir</v>
          </cell>
          <cell r="D458">
            <v>55</v>
          </cell>
          <cell r="E458">
            <v>21</v>
          </cell>
          <cell r="F458">
            <v>106</v>
          </cell>
          <cell r="G458">
            <v>3000</v>
          </cell>
          <cell r="H458" t="str">
            <v>Report 2012</v>
          </cell>
        </row>
        <row r="459">
          <cell r="B459" t="str">
            <v>9802U2124</v>
          </cell>
          <cell r="C459" t="str">
            <v>Saisir</v>
          </cell>
          <cell r="D459">
            <v>331</v>
          </cell>
          <cell r="E459">
            <v>21</v>
          </cell>
          <cell r="F459">
            <v>106</v>
          </cell>
          <cell r="G459">
            <v>856.89</v>
          </cell>
          <cell r="H459" t="str">
            <v>Report 2012</v>
          </cell>
        </row>
        <row r="460">
          <cell r="B460" t="str">
            <v>9802U2124</v>
          </cell>
          <cell r="C460" t="str">
            <v>Saisir</v>
          </cell>
          <cell r="D460">
            <v>231</v>
          </cell>
          <cell r="E460">
            <v>60</v>
          </cell>
          <cell r="F460">
            <v>106</v>
          </cell>
          <cell r="G460">
            <v>1135</v>
          </cell>
          <cell r="H460" t="str">
            <v>Report 2012</v>
          </cell>
        </row>
        <row r="461">
          <cell r="B461" t="str">
            <v>9802U2124</v>
          </cell>
          <cell r="C461" t="str">
            <v>Saisir</v>
          </cell>
          <cell r="D461">
            <v>231</v>
          </cell>
          <cell r="E461">
            <v>64</v>
          </cell>
          <cell r="F461">
            <v>106</v>
          </cell>
          <cell r="G461">
            <v>90.41</v>
          </cell>
          <cell r="H461" t="str">
            <v>Report 2012</v>
          </cell>
        </row>
        <row r="462">
          <cell r="B462" t="str">
            <v>9802U2125</v>
          </cell>
          <cell r="C462" t="str">
            <v>Saisir</v>
          </cell>
          <cell r="D462">
            <v>23</v>
          </cell>
          <cell r="E462">
            <v>60</v>
          </cell>
          <cell r="F462">
            <v>106</v>
          </cell>
          <cell r="G462">
            <v>17464.39</v>
          </cell>
          <cell r="H462" t="str">
            <v>Report 2012</v>
          </cell>
        </row>
        <row r="463">
          <cell r="B463" t="str">
            <v>9802U2125</v>
          </cell>
          <cell r="C463" t="str">
            <v>Saisir</v>
          </cell>
          <cell r="D463">
            <v>23</v>
          </cell>
          <cell r="E463">
            <v>64</v>
          </cell>
          <cell r="F463">
            <v>106</v>
          </cell>
          <cell r="G463">
            <v>32140.81</v>
          </cell>
          <cell r="H463" t="str">
            <v>Report 2012</v>
          </cell>
        </row>
        <row r="464">
          <cell r="B464" t="str">
            <v>9802U2125</v>
          </cell>
          <cell r="C464" t="str">
            <v>Saisir</v>
          </cell>
          <cell r="D464">
            <v>55</v>
          </cell>
          <cell r="E464">
            <v>21</v>
          </cell>
          <cell r="F464">
            <v>106</v>
          </cell>
          <cell r="G464">
            <v>4000</v>
          </cell>
          <cell r="H464" t="str">
            <v>Report 2012</v>
          </cell>
        </row>
        <row r="465">
          <cell r="B465" t="str">
            <v>9802U2125</v>
          </cell>
          <cell r="C465" t="str">
            <v>Saisir</v>
          </cell>
          <cell r="D465">
            <v>331</v>
          </cell>
          <cell r="E465">
            <v>64</v>
          </cell>
          <cell r="F465">
            <v>106</v>
          </cell>
          <cell r="G465">
            <v>3349.57</v>
          </cell>
          <cell r="H465" t="str">
            <v>Report 2012</v>
          </cell>
        </row>
        <row r="466">
          <cell r="B466" t="str">
            <v>9802U2125</v>
          </cell>
          <cell r="C466" t="str">
            <v>Saisir</v>
          </cell>
          <cell r="D466">
            <v>23</v>
          </cell>
          <cell r="E466">
            <v>60</v>
          </cell>
          <cell r="F466">
            <v>106</v>
          </cell>
          <cell r="G466">
            <v>7817.44</v>
          </cell>
          <cell r="H466" t="str">
            <v>Report 2012</v>
          </cell>
        </row>
        <row r="467">
          <cell r="B467" t="str">
            <v>9802U2125</v>
          </cell>
          <cell r="C467" t="str">
            <v>Saisir</v>
          </cell>
          <cell r="D467">
            <v>23</v>
          </cell>
          <cell r="E467">
            <v>64</v>
          </cell>
          <cell r="F467">
            <v>106</v>
          </cell>
          <cell r="G467">
            <v>4375.88</v>
          </cell>
          <cell r="H467" t="str">
            <v>Report 2012</v>
          </cell>
        </row>
        <row r="468">
          <cell r="B468" t="str">
            <v>9802U2124</v>
          </cell>
          <cell r="C468" t="str">
            <v>Saisir</v>
          </cell>
          <cell r="D468">
            <v>23</v>
          </cell>
          <cell r="E468">
            <v>60</v>
          </cell>
          <cell r="F468">
            <v>106</v>
          </cell>
          <cell r="G468">
            <v>27000</v>
          </cell>
          <cell r="H468" t="str">
            <v>Totalité de la subvention</v>
          </cell>
        </row>
        <row r="469">
          <cell r="B469" t="str">
            <v>9802U2126</v>
          </cell>
          <cell r="C469" t="str">
            <v>Saisir</v>
          </cell>
          <cell r="D469">
            <v>331</v>
          </cell>
          <cell r="E469">
            <v>60</v>
          </cell>
          <cell r="F469">
            <v>106</v>
          </cell>
          <cell r="G469">
            <v>4680.88</v>
          </cell>
          <cell r="H469" t="str">
            <v>avance sur report 2012&gt;&gt;2013</v>
          </cell>
        </row>
        <row r="470">
          <cell r="B470" t="str">
            <v>9802U2126</v>
          </cell>
          <cell r="C470" t="str">
            <v>Saisir</v>
          </cell>
          <cell r="D470">
            <v>23</v>
          </cell>
          <cell r="E470">
            <v>21</v>
          </cell>
          <cell r="F470">
            <v>106</v>
          </cell>
          <cell r="G470">
            <v>2000</v>
          </cell>
          <cell r="H470" t="str">
            <v>Avance sur report 2012 / 2013</v>
          </cell>
        </row>
        <row r="471">
          <cell r="B471" t="str">
            <v>9802U2126</v>
          </cell>
          <cell r="C471" t="str">
            <v>Saisir</v>
          </cell>
          <cell r="D471">
            <v>331</v>
          </cell>
          <cell r="E471">
            <v>60</v>
          </cell>
          <cell r="F471">
            <v>106</v>
          </cell>
          <cell r="G471">
            <v>32622.74</v>
          </cell>
          <cell r="H471" t="str">
            <v>Complément ouverture 2013 / reports précédents</v>
          </cell>
        </row>
        <row r="472">
          <cell r="B472" t="str">
            <v>9802U2126</v>
          </cell>
          <cell r="C472" t="str">
            <v>Saisir</v>
          </cell>
          <cell r="D472">
            <v>23</v>
          </cell>
          <cell r="E472">
            <v>60</v>
          </cell>
          <cell r="F472">
            <v>106</v>
          </cell>
          <cell r="G472">
            <v>34679.160000000003</v>
          </cell>
          <cell r="H472" t="str">
            <v>Report 2012</v>
          </cell>
        </row>
        <row r="473">
          <cell r="B473" t="str">
            <v>9802U223</v>
          </cell>
          <cell r="C473" t="str">
            <v>Saisir</v>
          </cell>
          <cell r="D473">
            <v>231</v>
          </cell>
          <cell r="E473">
            <v>60</v>
          </cell>
          <cell r="F473">
            <v>106</v>
          </cell>
          <cell r="G473">
            <v>126550</v>
          </cell>
          <cell r="H473" t="str">
            <v>Total de la subvention</v>
          </cell>
        </row>
        <row r="474">
          <cell r="B474" t="str">
            <v>9802U2126</v>
          </cell>
          <cell r="C474" t="str">
            <v>Saisir</v>
          </cell>
          <cell r="D474">
            <v>23</v>
          </cell>
          <cell r="E474">
            <v>64</v>
          </cell>
          <cell r="F474">
            <v>106</v>
          </cell>
          <cell r="G474">
            <v>16628.32</v>
          </cell>
          <cell r="H474" t="str">
            <v>Report 2012</v>
          </cell>
        </row>
        <row r="475">
          <cell r="B475" t="str">
            <v>9802U2126</v>
          </cell>
          <cell r="C475" t="str">
            <v>Saisir</v>
          </cell>
          <cell r="D475">
            <v>55</v>
          </cell>
          <cell r="E475">
            <v>21</v>
          </cell>
          <cell r="F475">
            <v>106</v>
          </cell>
          <cell r="G475">
            <v>3767.75</v>
          </cell>
          <cell r="H475" t="str">
            <v>Report 2012</v>
          </cell>
        </row>
        <row r="476">
          <cell r="B476" t="str">
            <v>9802U2126</v>
          </cell>
          <cell r="C476" t="str">
            <v>Saisir</v>
          </cell>
          <cell r="D476">
            <v>23</v>
          </cell>
          <cell r="E476">
            <v>60</v>
          </cell>
          <cell r="F476">
            <v>106</v>
          </cell>
          <cell r="G476">
            <v>12000</v>
          </cell>
          <cell r="H476" t="str">
            <v>report 2012</v>
          </cell>
        </row>
        <row r="477">
          <cell r="B477" t="str">
            <v>9802U2126</v>
          </cell>
          <cell r="C477" t="str">
            <v>Saisir</v>
          </cell>
          <cell r="D477">
            <v>23</v>
          </cell>
          <cell r="E477">
            <v>60</v>
          </cell>
          <cell r="F477">
            <v>106</v>
          </cell>
          <cell r="G477">
            <v>430.56</v>
          </cell>
          <cell r="H477" t="str">
            <v>Report 2012</v>
          </cell>
        </row>
        <row r="478">
          <cell r="B478" t="str">
            <v>9802U2126</v>
          </cell>
          <cell r="C478" t="str">
            <v>Saisir</v>
          </cell>
          <cell r="D478">
            <v>55</v>
          </cell>
          <cell r="E478">
            <v>21</v>
          </cell>
          <cell r="F478">
            <v>106</v>
          </cell>
          <cell r="G478">
            <v>2277.34</v>
          </cell>
          <cell r="H478" t="str">
            <v>Report 2012</v>
          </cell>
        </row>
        <row r="479">
          <cell r="B479" t="str">
            <v>9802U2121</v>
          </cell>
          <cell r="C479" t="str">
            <v>Saisir</v>
          </cell>
          <cell r="D479">
            <v>23</v>
          </cell>
          <cell r="E479">
            <v>60</v>
          </cell>
          <cell r="F479">
            <v>106</v>
          </cell>
          <cell r="G479">
            <v>14500</v>
          </cell>
          <cell r="H479" t="str">
            <v>Tranche 2013</v>
          </cell>
        </row>
        <row r="480">
          <cell r="B480" t="str">
            <v>9802U223</v>
          </cell>
          <cell r="C480" t="str">
            <v>Saisir</v>
          </cell>
          <cell r="D480">
            <v>231</v>
          </cell>
          <cell r="E480">
            <v>60</v>
          </cell>
          <cell r="F480">
            <v>106</v>
          </cell>
          <cell r="G480">
            <v>17000</v>
          </cell>
          <cell r="H480" t="str">
            <v>Totalité de la subvention</v>
          </cell>
        </row>
        <row r="481">
          <cell r="B481" t="str">
            <v>9802U2126</v>
          </cell>
          <cell r="C481" t="str">
            <v>Saisir</v>
          </cell>
          <cell r="D481">
            <v>23</v>
          </cell>
          <cell r="E481">
            <v>64</v>
          </cell>
          <cell r="F481">
            <v>106</v>
          </cell>
          <cell r="G481">
            <v>1085.95</v>
          </cell>
          <cell r="H481" t="str">
            <v>Report 2012</v>
          </cell>
        </row>
        <row r="482">
          <cell r="B482" t="str">
            <v>9802U2128</v>
          </cell>
          <cell r="C482" t="str">
            <v>Saisir</v>
          </cell>
          <cell r="D482">
            <v>111</v>
          </cell>
          <cell r="E482">
            <v>60</v>
          </cell>
          <cell r="F482">
            <v>106</v>
          </cell>
          <cell r="G482">
            <v>10000</v>
          </cell>
          <cell r="H482" t="str">
            <v>avance sur report</v>
          </cell>
        </row>
        <row r="483">
          <cell r="B483" t="str">
            <v>9802U160</v>
          </cell>
          <cell r="C483" t="str">
            <v>Saisir</v>
          </cell>
          <cell r="D483">
            <v>231</v>
          </cell>
          <cell r="E483">
            <v>64</v>
          </cell>
          <cell r="F483">
            <v>106</v>
          </cell>
          <cell r="G483">
            <v>30000</v>
          </cell>
          <cell r="H483" t="str">
            <v>Tranche 2013</v>
          </cell>
        </row>
        <row r="484">
          <cell r="B484" t="str">
            <v>9802U160</v>
          </cell>
          <cell r="C484" t="str">
            <v>Saisir</v>
          </cell>
          <cell r="D484">
            <v>231</v>
          </cell>
          <cell r="E484">
            <v>60</v>
          </cell>
          <cell r="F484">
            <v>106</v>
          </cell>
          <cell r="G484">
            <v>10000</v>
          </cell>
          <cell r="H484" t="str">
            <v>Tranche 2013</v>
          </cell>
        </row>
        <row r="485">
          <cell r="B485" t="str">
            <v>9802U160</v>
          </cell>
          <cell r="C485" t="str">
            <v>Saisir</v>
          </cell>
          <cell r="D485">
            <v>526</v>
          </cell>
          <cell r="E485">
            <v>21</v>
          </cell>
          <cell r="F485">
            <v>106</v>
          </cell>
          <cell r="G485">
            <v>10000</v>
          </cell>
          <cell r="H485" t="str">
            <v>Tranche 2013</v>
          </cell>
        </row>
        <row r="486">
          <cell r="B486" t="str">
            <v>9802U2128</v>
          </cell>
          <cell r="C486" t="str">
            <v>Saisir</v>
          </cell>
          <cell r="D486">
            <v>23</v>
          </cell>
          <cell r="E486">
            <v>60</v>
          </cell>
          <cell r="F486">
            <v>106</v>
          </cell>
          <cell r="G486">
            <v>42191.01</v>
          </cell>
          <cell r="H486" t="str">
            <v>Report 2012</v>
          </cell>
        </row>
        <row r="487">
          <cell r="B487" t="str">
            <v>9802U2128</v>
          </cell>
          <cell r="C487" t="str">
            <v>Saisir</v>
          </cell>
          <cell r="D487">
            <v>23</v>
          </cell>
          <cell r="E487">
            <v>64</v>
          </cell>
          <cell r="F487">
            <v>106</v>
          </cell>
          <cell r="G487">
            <v>16628.32</v>
          </cell>
          <cell r="H487" t="str">
            <v>Report 2012</v>
          </cell>
        </row>
        <row r="488">
          <cell r="B488" t="str">
            <v>9802U404</v>
          </cell>
          <cell r="C488" t="str">
            <v>Saisir</v>
          </cell>
          <cell r="D488">
            <v>331</v>
          </cell>
          <cell r="E488">
            <v>60</v>
          </cell>
          <cell r="F488">
            <v>111</v>
          </cell>
          <cell r="G488">
            <v>12480</v>
          </cell>
          <cell r="H488" t="str">
            <v>Tranche 2013</v>
          </cell>
        </row>
        <row r="489">
          <cell r="B489" t="str">
            <v>9802U2128</v>
          </cell>
          <cell r="C489" t="str">
            <v>Saisir</v>
          </cell>
          <cell r="D489">
            <v>55</v>
          </cell>
          <cell r="E489">
            <v>21</v>
          </cell>
          <cell r="F489">
            <v>106</v>
          </cell>
          <cell r="G489">
            <v>10001.950000000001</v>
          </cell>
          <cell r="H489" t="str">
            <v>Report 2012</v>
          </cell>
        </row>
        <row r="490">
          <cell r="B490" t="str">
            <v>9802U2128</v>
          </cell>
          <cell r="C490" t="str">
            <v>Saisir</v>
          </cell>
          <cell r="D490">
            <v>111</v>
          </cell>
          <cell r="E490">
            <v>60</v>
          </cell>
          <cell r="F490">
            <v>106</v>
          </cell>
          <cell r="G490">
            <v>7500.84</v>
          </cell>
          <cell r="H490" t="str">
            <v>Report 2012</v>
          </cell>
        </row>
        <row r="491">
          <cell r="B491" t="str">
            <v>9802U2128</v>
          </cell>
          <cell r="C491" t="str">
            <v>Saisir</v>
          </cell>
          <cell r="D491">
            <v>111</v>
          </cell>
          <cell r="E491">
            <v>60</v>
          </cell>
          <cell r="F491">
            <v>106</v>
          </cell>
          <cell r="G491">
            <v>1200</v>
          </cell>
          <cell r="H491" t="str">
            <v>Reste à ouvrir</v>
          </cell>
        </row>
        <row r="492">
          <cell r="B492" t="str">
            <v>9802U2129</v>
          </cell>
          <cell r="C492" t="str">
            <v>Saisir</v>
          </cell>
          <cell r="D492">
            <v>23</v>
          </cell>
          <cell r="E492">
            <v>60</v>
          </cell>
          <cell r="F492">
            <v>106</v>
          </cell>
          <cell r="G492">
            <v>59292.21</v>
          </cell>
          <cell r="H492" t="str">
            <v>Report 2012</v>
          </cell>
        </row>
        <row r="493">
          <cell r="B493" t="str">
            <v>9802U2129</v>
          </cell>
          <cell r="C493" t="str">
            <v>Saisir</v>
          </cell>
          <cell r="D493">
            <v>23</v>
          </cell>
          <cell r="E493">
            <v>64</v>
          </cell>
          <cell r="F493">
            <v>106</v>
          </cell>
          <cell r="G493">
            <v>103628.84</v>
          </cell>
          <cell r="H493" t="str">
            <v>Report 2012</v>
          </cell>
        </row>
        <row r="494">
          <cell r="B494" t="str">
            <v>9802U2129</v>
          </cell>
          <cell r="C494" t="str">
            <v>Saisir</v>
          </cell>
          <cell r="D494">
            <v>55</v>
          </cell>
          <cell r="E494">
            <v>21</v>
          </cell>
          <cell r="F494">
            <v>106</v>
          </cell>
          <cell r="G494">
            <v>8000</v>
          </cell>
          <cell r="H494" t="str">
            <v>Report 2012</v>
          </cell>
        </row>
        <row r="495">
          <cell r="B495" t="str">
            <v>9802U211</v>
          </cell>
          <cell r="C495" t="str">
            <v>Saisir</v>
          </cell>
          <cell r="D495">
            <v>331</v>
          </cell>
          <cell r="E495">
            <v>60</v>
          </cell>
          <cell r="F495">
            <v>106</v>
          </cell>
          <cell r="G495">
            <v>55000</v>
          </cell>
          <cell r="H495" t="str">
            <v>Tranche 2013</v>
          </cell>
        </row>
        <row r="496">
          <cell r="B496" t="str">
            <v>9802U2125</v>
          </cell>
          <cell r="C496" t="str">
            <v>Envoyer</v>
          </cell>
          <cell r="D496">
            <v>23</v>
          </cell>
          <cell r="E496">
            <v>60</v>
          </cell>
          <cell r="F496">
            <v>106</v>
          </cell>
          <cell r="G496">
            <v>-4537.55</v>
          </cell>
          <cell r="H496" t="str">
            <v>transfert fonct vers equit</v>
          </cell>
        </row>
        <row r="497">
          <cell r="B497" t="str">
            <v>9802U2125</v>
          </cell>
          <cell r="C497" t="str">
            <v>Réception</v>
          </cell>
          <cell r="D497">
            <v>23</v>
          </cell>
          <cell r="E497">
            <v>21</v>
          </cell>
          <cell r="F497">
            <v>106</v>
          </cell>
          <cell r="G497">
            <v>4537.55</v>
          </cell>
          <cell r="H497" t="str">
            <v>transfert fonct vers equit</v>
          </cell>
        </row>
        <row r="498">
          <cell r="B498" t="str">
            <v>9802U212C</v>
          </cell>
          <cell r="C498" t="str">
            <v>Saisir</v>
          </cell>
          <cell r="D498">
            <v>23</v>
          </cell>
          <cell r="E498">
            <v>21</v>
          </cell>
          <cell r="F498">
            <v>106</v>
          </cell>
          <cell r="G498">
            <v>12778</v>
          </cell>
          <cell r="H498" t="str">
            <v>Avance sur report 2012 /2013</v>
          </cell>
        </row>
        <row r="499">
          <cell r="B499" t="str">
            <v>9802U212C</v>
          </cell>
          <cell r="C499" t="str">
            <v>Saisir</v>
          </cell>
          <cell r="D499">
            <v>23</v>
          </cell>
          <cell r="E499">
            <v>60</v>
          </cell>
          <cell r="F499">
            <v>106</v>
          </cell>
          <cell r="G499">
            <v>83.05</v>
          </cell>
          <cell r="H499" t="str">
            <v>Report 2012</v>
          </cell>
        </row>
        <row r="500">
          <cell r="B500" t="str">
            <v>9802U212C</v>
          </cell>
          <cell r="C500" t="str">
            <v>Saisir</v>
          </cell>
          <cell r="D500">
            <v>23</v>
          </cell>
          <cell r="E500">
            <v>64</v>
          </cell>
          <cell r="F500">
            <v>106</v>
          </cell>
          <cell r="G500">
            <v>11222</v>
          </cell>
          <cell r="H500" t="str">
            <v>Report 2012</v>
          </cell>
        </row>
        <row r="501">
          <cell r="B501" t="str">
            <v>9802U212C</v>
          </cell>
          <cell r="C501" t="str">
            <v>Saisir</v>
          </cell>
          <cell r="D501">
            <v>55</v>
          </cell>
          <cell r="E501">
            <v>21</v>
          </cell>
          <cell r="F501">
            <v>106</v>
          </cell>
          <cell r="G501">
            <v>13000</v>
          </cell>
          <cell r="H501" t="str">
            <v>Solde du report 2012</v>
          </cell>
        </row>
        <row r="502">
          <cell r="B502" t="str">
            <v>9802U213</v>
          </cell>
          <cell r="C502" t="str">
            <v>Saisir</v>
          </cell>
          <cell r="D502">
            <v>331</v>
          </cell>
          <cell r="E502">
            <v>64</v>
          </cell>
          <cell r="F502">
            <v>106</v>
          </cell>
          <cell r="G502">
            <v>50000</v>
          </cell>
          <cell r="H502" t="str">
            <v>FLI équipe 2 Etape 1</v>
          </cell>
        </row>
        <row r="503">
          <cell r="B503" t="str">
            <v>9802U215</v>
          </cell>
          <cell r="C503" t="str">
            <v>Saisir</v>
          </cell>
          <cell r="D503">
            <v>331</v>
          </cell>
          <cell r="E503">
            <v>60</v>
          </cell>
          <cell r="F503">
            <v>106</v>
          </cell>
          <cell r="G503">
            <v>8552.9599999999991</v>
          </cell>
          <cell r="H503" t="str">
            <v>Report 2012 / 2013</v>
          </cell>
        </row>
        <row r="504">
          <cell r="B504" t="str">
            <v>9802U223</v>
          </cell>
          <cell r="C504" t="str">
            <v>Envoyer</v>
          </cell>
          <cell r="D504">
            <v>521</v>
          </cell>
          <cell r="E504">
            <v>21</v>
          </cell>
          <cell r="F504">
            <v>106</v>
          </cell>
          <cell r="G504">
            <v>-20512</v>
          </cell>
          <cell r="H504" t="str">
            <v>modification commande 4500059214</v>
          </cell>
        </row>
        <row r="505">
          <cell r="B505" t="str">
            <v>9802U223</v>
          </cell>
          <cell r="C505" t="str">
            <v>Réception</v>
          </cell>
          <cell r="D505">
            <v>211</v>
          </cell>
          <cell r="E505">
            <v>60</v>
          </cell>
          <cell r="F505">
            <v>106</v>
          </cell>
          <cell r="G505">
            <v>20512</v>
          </cell>
          <cell r="H505" t="str">
            <v>modification commande 4500059214</v>
          </cell>
        </row>
        <row r="506">
          <cell r="B506" t="str">
            <v>9802U215</v>
          </cell>
          <cell r="C506" t="str">
            <v>Saisir</v>
          </cell>
          <cell r="D506">
            <v>332</v>
          </cell>
          <cell r="E506">
            <v>60</v>
          </cell>
          <cell r="F506">
            <v>106</v>
          </cell>
          <cell r="G506">
            <v>-21900</v>
          </cell>
          <cell r="H506" t="str">
            <v>Réduction tranche 2013: ouvert et consommé en 2012</v>
          </cell>
        </row>
        <row r="507">
          <cell r="B507" t="str">
            <v>9802U215</v>
          </cell>
          <cell r="C507" t="str">
            <v>Saisir</v>
          </cell>
          <cell r="D507">
            <v>332</v>
          </cell>
          <cell r="E507">
            <v>64</v>
          </cell>
          <cell r="F507">
            <v>106</v>
          </cell>
          <cell r="G507">
            <v>1012.52</v>
          </cell>
          <cell r="H507" t="str">
            <v>Report 2012</v>
          </cell>
        </row>
        <row r="508">
          <cell r="B508" t="str">
            <v>9803U104</v>
          </cell>
          <cell r="C508" t="str">
            <v>Envoyer</v>
          </cell>
          <cell r="D508">
            <v>331</v>
          </cell>
          <cell r="E508">
            <v>21</v>
          </cell>
          <cell r="F508">
            <v>108</v>
          </cell>
          <cell r="G508">
            <v>-40000</v>
          </cell>
          <cell r="H508" t="str">
            <v>virement suite ventilation fiche de renseignements</v>
          </cell>
        </row>
        <row r="509">
          <cell r="B509" t="str">
            <v>9803U104</v>
          </cell>
          <cell r="C509" t="str">
            <v>Réception</v>
          </cell>
          <cell r="D509">
            <v>331</v>
          </cell>
          <cell r="E509">
            <v>60</v>
          </cell>
          <cell r="F509">
            <v>108</v>
          </cell>
          <cell r="G509">
            <v>40000</v>
          </cell>
          <cell r="H509" t="str">
            <v>virement suite ventilation fiche de renseignements</v>
          </cell>
        </row>
        <row r="510">
          <cell r="B510" t="str">
            <v>9802U215</v>
          </cell>
          <cell r="C510" t="str">
            <v>Saisir</v>
          </cell>
          <cell r="D510">
            <v>332</v>
          </cell>
          <cell r="E510">
            <v>60</v>
          </cell>
          <cell r="F510">
            <v>106</v>
          </cell>
          <cell r="G510">
            <v>4494.9399999999996</v>
          </cell>
          <cell r="H510" t="str">
            <v>Report 2012</v>
          </cell>
        </row>
        <row r="511">
          <cell r="B511" t="str">
            <v>9802U218</v>
          </cell>
          <cell r="C511" t="str">
            <v>Saisir</v>
          </cell>
          <cell r="D511">
            <v>331</v>
          </cell>
          <cell r="E511">
            <v>60</v>
          </cell>
          <cell r="F511">
            <v>106</v>
          </cell>
          <cell r="G511">
            <v>12000</v>
          </cell>
          <cell r="H511" t="str">
            <v>Avance sur report 2012 /2013</v>
          </cell>
        </row>
        <row r="512">
          <cell r="B512" t="str">
            <v>9802U218</v>
          </cell>
          <cell r="C512" t="str">
            <v>Saisir</v>
          </cell>
          <cell r="D512">
            <v>331</v>
          </cell>
          <cell r="E512">
            <v>60</v>
          </cell>
          <cell r="F512">
            <v>106</v>
          </cell>
          <cell r="G512">
            <v>12194.71</v>
          </cell>
          <cell r="H512" t="str">
            <v>Solde du 64 de 2012 avance sur report 2013</v>
          </cell>
        </row>
        <row r="513">
          <cell r="B513" t="str">
            <v>9802U167</v>
          </cell>
          <cell r="C513" t="str">
            <v>Envoyer</v>
          </cell>
          <cell r="D513">
            <v>331</v>
          </cell>
          <cell r="E513">
            <v>21</v>
          </cell>
          <cell r="F513">
            <v>106</v>
          </cell>
          <cell r="G513">
            <v>-3000</v>
          </cell>
          <cell r="H513" t="str">
            <v>virement pour cde volet roulant</v>
          </cell>
        </row>
        <row r="514">
          <cell r="B514" t="str">
            <v>9802U167</v>
          </cell>
          <cell r="C514" t="str">
            <v>Réception</v>
          </cell>
          <cell r="D514">
            <v>331</v>
          </cell>
          <cell r="E514">
            <v>60</v>
          </cell>
          <cell r="F514">
            <v>106</v>
          </cell>
          <cell r="G514">
            <v>3000</v>
          </cell>
          <cell r="H514" t="str">
            <v>virement pour cde volet roulant</v>
          </cell>
        </row>
        <row r="515">
          <cell r="B515" t="str">
            <v>9802U218</v>
          </cell>
          <cell r="C515" t="str">
            <v>Saisir</v>
          </cell>
          <cell r="D515">
            <v>331</v>
          </cell>
          <cell r="E515">
            <v>60</v>
          </cell>
          <cell r="F515">
            <v>106</v>
          </cell>
          <cell r="G515">
            <v>20000</v>
          </cell>
          <cell r="H515" t="str">
            <v>Avance sur report 2012 / 2013</v>
          </cell>
        </row>
        <row r="516">
          <cell r="B516" t="str">
            <v>9802U2128</v>
          </cell>
          <cell r="C516" t="str">
            <v>Saisir</v>
          </cell>
          <cell r="D516">
            <v>12</v>
          </cell>
          <cell r="E516">
            <v>60</v>
          </cell>
          <cell r="F516">
            <v>106</v>
          </cell>
          <cell r="G516">
            <v>5000</v>
          </cell>
          <cell r="H516" t="str">
            <v>Tranche 2013</v>
          </cell>
        </row>
        <row r="517">
          <cell r="B517" t="str">
            <v>9802U2129</v>
          </cell>
          <cell r="C517" t="str">
            <v>Saisir</v>
          </cell>
          <cell r="D517">
            <v>23</v>
          </cell>
          <cell r="E517">
            <v>60</v>
          </cell>
          <cell r="F517">
            <v>106</v>
          </cell>
          <cell r="G517">
            <v>5460</v>
          </cell>
          <cell r="H517" t="str">
            <v>Totalité de la subvention</v>
          </cell>
        </row>
        <row r="518">
          <cell r="B518" t="str">
            <v>9802U172</v>
          </cell>
          <cell r="C518" t="str">
            <v>Saisir</v>
          </cell>
          <cell r="D518">
            <v>521</v>
          </cell>
          <cell r="E518">
            <v>21</v>
          </cell>
          <cell r="F518">
            <v>110</v>
          </cell>
          <cell r="G518">
            <v>15000</v>
          </cell>
          <cell r="H518" t="str">
            <v>Totalité de la subvention</v>
          </cell>
        </row>
        <row r="519">
          <cell r="B519" t="str">
            <v>9802U218</v>
          </cell>
          <cell r="C519" t="str">
            <v>Saisir</v>
          </cell>
          <cell r="D519">
            <v>331</v>
          </cell>
          <cell r="E519">
            <v>60</v>
          </cell>
          <cell r="F519">
            <v>106</v>
          </cell>
          <cell r="G519">
            <v>37089.879999999997</v>
          </cell>
          <cell r="H519" t="str">
            <v>Report 2012 (-avance)</v>
          </cell>
        </row>
        <row r="520">
          <cell r="B520" t="str">
            <v>9802U218</v>
          </cell>
          <cell r="C520" t="str">
            <v>Saisir</v>
          </cell>
          <cell r="D520">
            <v>331</v>
          </cell>
          <cell r="E520">
            <v>64</v>
          </cell>
          <cell r="F520">
            <v>106</v>
          </cell>
          <cell r="G520">
            <v>28657.99</v>
          </cell>
          <cell r="H520" t="str">
            <v>Report 2012</v>
          </cell>
        </row>
        <row r="521">
          <cell r="B521" t="str">
            <v>9802U218</v>
          </cell>
          <cell r="C521" t="str">
            <v>Saisir</v>
          </cell>
          <cell r="D521">
            <v>331</v>
          </cell>
          <cell r="E521">
            <v>60</v>
          </cell>
          <cell r="F521">
            <v>106</v>
          </cell>
          <cell r="G521">
            <v>-13500</v>
          </cell>
          <cell r="H521" t="str">
            <v>Trop ouvert en 2012 / report</v>
          </cell>
        </row>
        <row r="522">
          <cell r="B522" t="str">
            <v>9802U218</v>
          </cell>
          <cell r="C522" t="str">
            <v>Saisir</v>
          </cell>
          <cell r="D522">
            <v>331</v>
          </cell>
          <cell r="E522">
            <v>60</v>
          </cell>
          <cell r="F522">
            <v>106</v>
          </cell>
          <cell r="G522">
            <v>1394.42</v>
          </cell>
          <cell r="H522" t="str">
            <v>Solde du report 2012</v>
          </cell>
        </row>
        <row r="523">
          <cell r="B523" t="str">
            <v>9802U218</v>
          </cell>
          <cell r="C523" t="str">
            <v>Saisir</v>
          </cell>
          <cell r="D523">
            <v>331</v>
          </cell>
          <cell r="E523">
            <v>64</v>
          </cell>
          <cell r="F523">
            <v>106</v>
          </cell>
          <cell r="G523">
            <v>34999.35</v>
          </cell>
          <cell r="H523" t="str">
            <v>Report de 2012 dont le 21 besoin STEPHAN /2013</v>
          </cell>
        </row>
        <row r="524">
          <cell r="B524" t="str">
            <v>9802U218</v>
          </cell>
          <cell r="C524" t="str">
            <v>Saisir</v>
          </cell>
          <cell r="D524">
            <v>331</v>
          </cell>
          <cell r="E524">
            <v>60</v>
          </cell>
          <cell r="F524">
            <v>106</v>
          </cell>
          <cell r="G524">
            <v>36041.56</v>
          </cell>
          <cell r="H524" t="str">
            <v>Report 2012</v>
          </cell>
        </row>
        <row r="525">
          <cell r="B525" t="str">
            <v>9802U218</v>
          </cell>
          <cell r="C525" t="str">
            <v>Saisir</v>
          </cell>
          <cell r="D525">
            <v>331</v>
          </cell>
          <cell r="E525">
            <v>60</v>
          </cell>
          <cell r="F525">
            <v>106</v>
          </cell>
          <cell r="G525">
            <v>41350.28</v>
          </cell>
          <cell r="H525" t="str">
            <v>Report 2012</v>
          </cell>
        </row>
        <row r="526">
          <cell r="B526" t="str">
            <v>9802U169</v>
          </cell>
          <cell r="C526" t="str">
            <v>Saisir</v>
          </cell>
          <cell r="D526">
            <v>331</v>
          </cell>
          <cell r="E526">
            <v>60</v>
          </cell>
          <cell r="F526">
            <v>107</v>
          </cell>
          <cell r="G526">
            <v>56</v>
          </cell>
          <cell r="H526" t="str">
            <v>Tranche 2013</v>
          </cell>
        </row>
        <row r="527">
          <cell r="B527" t="str">
            <v>9802U218</v>
          </cell>
          <cell r="C527" t="str">
            <v>Saisir</v>
          </cell>
          <cell r="D527">
            <v>331</v>
          </cell>
          <cell r="E527">
            <v>64</v>
          </cell>
          <cell r="F527">
            <v>106</v>
          </cell>
          <cell r="G527">
            <v>13437.75</v>
          </cell>
          <cell r="H527" t="str">
            <v>Report 2012</v>
          </cell>
        </row>
        <row r="528">
          <cell r="B528" t="str">
            <v>9802U218</v>
          </cell>
          <cell r="C528" t="str">
            <v>Saisir</v>
          </cell>
          <cell r="D528">
            <v>331</v>
          </cell>
          <cell r="E528">
            <v>60</v>
          </cell>
          <cell r="F528">
            <v>106</v>
          </cell>
          <cell r="G528">
            <v>15687.75</v>
          </cell>
          <cell r="H528" t="str">
            <v>Report 2012</v>
          </cell>
        </row>
        <row r="529">
          <cell r="B529" t="str">
            <v>9802U218</v>
          </cell>
          <cell r="C529" t="str">
            <v>Saisir</v>
          </cell>
          <cell r="D529">
            <v>331</v>
          </cell>
          <cell r="E529">
            <v>64</v>
          </cell>
          <cell r="F529">
            <v>106</v>
          </cell>
          <cell r="G529">
            <v>9086.6299999999992</v>
          </cell>
          <cell r="H529" t="str">
            <v>Report 2012</v>
          </cell>
        </row>
        <row r="530">
          <cell r="B530" t="str">
            <v>9802U218</v>
          </cell>
          <cell r="C530" t="str">
            <v>Saisir</v>
          </cell>
          <cell r="D530">
            <v>331</v>
          </cell>
          <cell r="E530">
            <v>21</v>
          </cell>
          <cell r="F530">
            <v>106</v>
          </cell>
          <cell r="G530">
            <v>11300.15</v>
          </cell>
          <cell r="H530" t="str">
            <v>Report 2012</v>
          </cell>
        </row>
        <row r="531">
          <cell r="B531" t="str">
            <v>9802U219</v>
          </cell>
          <cell r="C531" t="str">
            <v>Saisir</v>
          </cell>
          <cell r="D531">
            <v>12</v>
          </cell>
          <cell r="E531">
            <v>60</v>
          </cell>
          <cell r="F531">
            <v>106</v>
          </cell>
          <cell r="G531">
            <v>20000</v>
          </cell>
          <cell r="H531" t="str">
            <v>avance sur report</v>
          </cell>
        </row>
        <row r="532">
          <cell r="B532" t="str">
            <v>9802U219</v>
          </cell>
          <cell r="C532" t="str">
            <v>Saisir</v>
          </cell>
          <cell r="D532">
            <v>23</v>
          </cell>
          <cell r="E532">
            <v>60</v>
          </cell>
          <cell r="F532">
            <v>106</v>
          </cell>
          <cell r="G532">
            <v>8361.2000000000007</v>
          </cell>
          <cell r="H532" t="str">
            <v>3ème tranche 10 000€ H.T</v>
          </cell>
        </row>
        <row r="533">
          <cell r="B533" t="str">
            <v>9802U219</v>
          </cell>
          <cell r="C533" t="str">
            <v>Saisir</v>
          </cell>
          <cell r="D533">
            <v>331</v>
          </cell>
          <cell r="E533">
            <v>64</v>
          </cell>
          <cell r="F533">
            <v>106</v>
          </cell>
          <cell r="G533">
            <v>15436.56</v>
          </cell>
          <cell r="H533" t="str">
            <v>Report 2012</v>
          </cell>
        </row>
        <row r="534">
          <cell r="B534" t="str">
            <v>9802U219</v>
          </cell>
          <cell r="C534" t="str">
            <v>Saisir</v>
          </cell>
          <cell r="D534">
            <v>331</v>
          </cell>
          <cell r="E534">
            <v>60</v>
          </cell>
          <cell r="F534">
            <v>106</v>
          </cell>
          <cell r="G534">
            <v>110298.48</v>
          </cell>
          <cell r="H534" t="str">
            <v>Report 2012</v>
          </cell>
        </row>
        <row r="535">
          <cell r="B535" t="str">
            <v>9802U219</v>
          </cell>
          <cell r="C535" t="str">
            <v>Saisir</v>
          </cell>
          <cell r="D535">
            <v>12</v>
          </cell>
          <cell r="E535">
            <v>60</v>
          </cell>
          <cell r="F535">
            <v>106</v>
          </cell>
          <cell r="G535">
            <v>5844</v>
          </cell>
          <cell r="H535" t="str">
            <v>Solde du report 2012</v>
          </cell>
        </row>
        <row r="536">
          <cell r="B536" t="str">
            <v>9802U172</v>
          </cell>
          <cell r="C536" t="str">
            <v>Saisir</v>
          </cell>
          <cell r="D536">
            <v>331</v>
          </cell>
          <cell r="E536">
            <v>60</v>
          </cell>
          <cell r="F536">
            <v>110</v>
          </cell>
          <cell r="G536">
            <v>28</v>
          </cell>
          <cell r="H536" t="str">
            <v>Tranche 2013 complément</v>
          </cell>
        </row>
        <row r="537">
          <cell r="B537" t="str">
            <v>9802U219</v>
          </cell>
          <cell r="C537" t="str">
            <v>Saisir</v>
          </cell>
          <cell r="D537">
            <v>331</v>
          </cell>
          <cell r="E537">
            <v>60</v>
          </cell>
          <cell r="F537">
            <v>106</v>
          </cell>
          <cell r="G537">
            <v>59818.64</v>
          </cell>
          <cell r="H537" t="str">
            <v>Report 2012</v>
          </cell>
        </row>
        <row r="538">
          <cell r="B538" t="str">
            <v>9802U219</v>
          </cell>
          <cell r="C538" t="str">
            <v>Saisir</v>
          </cell>
          <cell r="D538">
            <v>231</v>
          </cell>
          <cell r="E538">
            <v>60</v>
          </cell>
          <cell r="F538">
            <v>106</v>
          </cell>
          <cell r="G538">
            <v>1434.46</v>
          </cell>
          <cell r="H538" t="str">
            <v>Report 2012</v>
          </cell>
        </row>
        <row r="539">
          <cell r="B539" t="str">
            <v>9802U219</v>
          </cell>
          <cell r="C539" t="str">
            <v>Saisir</v>
          </cell>
          <cell r="D539">
            <v>231</v>
          </cell>
          <cell r="E539">
            <v>64</v>
          </cell>
          <cell r="F539">
            <v>106</v>
          </cell>
          <cell r="G539">
            <v>20602.43</v>
          </cell>
          <cell r="H539" t="str">
            <v>Report 2012</v>
          </cell>
        </row>
        <row r="540">
          <cell r="B540" t="str">
            <v>9802U219</v>
          </cell>
          <cell r="C540" t="str">
            <v>Saisir</v>
          </cell>
          <cell r="D540">
            <v>331</v>
          </cell>
          <cell r="E540">
            <v>60</v>
          </cell>
          <cell r="F540">
            <v>110</v>
          </cell>
          <cell r="G540">
            <v>37312.879999999997</v>
          </cell>
          <cell r="H540" t="str">
            <v>Report 2012</v>
          </cell>
        </row>
        <row r="541">
          <cell r="B541" t="str">
            <v>9802U219</v>
          </cell>
          <cell r="C541" t="str">
            <v>Saisir</v>
          </cell>
          <cell r="D541">
            <v>331</v>
          </cell>
          <cell r="E541">
            <v>64</v>
          </cell>
          <cell r="F541">
            <v>110</v>
          </cell>
          <cell r="G541">
            <v>1976.44</v>
          </cell>
          <cell r="H541" t="str">
            <v>Report 2012</v>
          </cell>
        </row>
        <row r="542">
          <cell r="B542" t="str">
            <v>9802U221</v>
          </cell>
          <cell r="C542" t="str">
            <v>Saisir</v>
          </cell>
          <cell r="D542">
            <v>331</v>
          </cell>
          <cell r="E542">
            <v>21</v>
          </cell>
          <cell r="F542">
            <v>106</v>
          </cell>
          <cell r="G542">
            <v>24000</v>
          </cell>
          <cell r="H542" t="str">
            <v>Avance sur report 2012 / 2013</v>
          </cell>
        </row>
        <row r="543">
          <cell r="B543" t="str">
            <v>9802U221</v>
          </cell>
          <cell r="C543" t="str">
            <v>Saisir</v>
          </cell>
          <cell r="D543">
            <v>331</v>
          </cell>
          <cell r="E543">
            <v>60</v>
          </cell>
          <cell r="F543">
            <v>106</v>
          </cell>
          <cell r="G543">
            <v>5000</v>
          </cell>
          <cell r="H543" t="str">
            <v>Solde en 21 de 2012 report / 2013</v>
          </cell>
        </row>
        <row r="544">
          <cell r="B544" t="str">
            <v>9802U221</v>
          </cell>
          <cell r="C544" t="str">
            <v>Saisir</v>
          </cell>
          <cell r="D544">
            <v>331</v>
          </cell>
          <cell r="E544">
            <v>60</v>
          </cell>
          <cell r="F544">
            <v>106</v>
          </cell>
          <cell r="G544">
            <v>1001.8</v>
          </cell>
          <cell r="H544" t="str">
            <v>Report 2012</v>
          </cell>
        </row>
        <row r="545">
          <cell r="B545" t="str">
            <v>9802U221</v>
          </cell>
          <cell r="C545" t="str">
            <v>Saisir</v>
          </cell>
          <cell r="D545">
            <v>331</v>
          </cell>
          <cell r="E545">
            <v>64</v>
          </cell>
          <cell r="F545">
            <v>106</v>
          </cell>
          <cell r="G545">
            <v>1706.81</v>
          </cell>
          <cell r="H545" t="str">
            <v>Report 2012</v>
          </cell>
        </row>
        <row r="546">
          <cell r="B546" t="str">
            <v>9802U223</v>
          </cell>
          <cell r="C546" t="str">
            <v>Saisir</v>
          </cell>
          <cell r="D546">
            <v>231</v>
          </cell>
          <cell r="E546">
            <v>60</v>
          </cell>
          <cell r="F546">
            <v>106</v>
          </cell>
          <cell r="G546">
            <v>6049.63</v>
          </cell>
          <cell r="H546" t="str">
            <v>Report 2012</v>
          </cell>
        </row>
        <row r="547">
          <cell r="B547" t="str">
            <v>9802U206</v>
          </cell>
          <cell r="C547" t="str">
            <v>Saisir</v>
          </cell>
          <cell r="D547">
            <v>331</v>
          </cell>
          <cell r="E547">
            <v>60</v>
          </cell>
          <cell r="F547">
            <v>106</v>
          </cell>
          <cell r="G547">
            <v>-3000</v>
          </cell>
          <cell r="H547" t="str">
            <v>Trop ouvert en 2013</v>
          </cell>
        </row>
        <row r="548">
          <cell r="B548" t="str">
            <v>9802U223</v>
          </cell>
          <cell r="C548" t="str">
            <v>Saisir</v>
          </cell>
          <cell r="D548">
            <v>231</v>
          </cell>
          <cell r="E548">
            <v>64</v>
          </cell>
          <cell r="F548">
            <v>106</v>
          </cell>
          <cell r="G548">
            <v>311.56</v>
          </cell>
          <cell r="H548" t="str">
            <v>Report 2012</v>
          </cell>
        </row>
        <row r="549">
          <cell r="B549" t="str">
            <v>9802U223</v>
          </cell>
          <cell r="C549" t="str">
            <v>Saisir</v>
          </cell>
          <cell r="D549">
            <v>332</v>
          </cell>
          <cell r="E549">
            <v>60</v>
          </cell>
          <cell r="F549">
            <v>106</v>
          </cell>
          <cell r="G549">
            <v>21206.05</v>
          </cell>
          <cell r="H549" t="str">
            <v>Report 2012</v>
          </cell>
        </row>
        <row r="550">
          <cell r="B550" t="str">
            <v>9802U223</v>
          </cell>
          <cell r="C550" t="str">
            <v>Saisir</v>
          </cell>
          <cell r="D550">
            <v>526</v>
          </cell>
          <cell r="E550">
            <v>21</v>
          </cell>
          <cell r="F550">
            <v>106</v>
          </cell>
          <cell r="G550">
            <v>3244.81</v>
          </cell>
          <cell r="H550" t="str">
            <v>Report 2012</v>
          </cell>
        </row>
        <row r="551">
          <cell r="B551" t="str">
            <v>9802U223</v>
          </cell>
          <cell r="C551" t="str">
            <v>Saisir</v>
          </cell>
          <cell r="D551">
            <v>521</v>
          </cell>
          <cell r="E551">
            <v>21</v>
          </cell>
          <cell r="F551" t="str">
            <v>NA</v>
          </cell>
          <cell r="G551">
            <v>391280.54</v>
          </cell>
          <cell r="H551" t="str">
            <v>Report 2012 / 2013</v>
          </cell>
        </row>
        <row r="552">
          <cell r="B552" t="str">
            <v>9802U223</v>
          </cell>
          <cell r="C552" t="str">
            <v>Saisir</v>
          </cell>
          <cell r="D552">
            <v>22</v>
          </cell>
          <cell r="E552">
            <v>60</v>
          </cell>
          <cell r="F552" t="str">
            <v>NA</v>
          </cell>
          <cell r="G552">
            <v>15869.01</v>
          </cell>
          <cell r="H552" t="str">
            <v>Report 2012 / 2013</v>
          </cell>
        </row>
        <row r="553">
          <cell r="B553" t="str">
            <v>9802U223</v>
          </cell>
          <cell r="C553" t="str">
            <v>Saisir</v>
          </cell>
          <cell r="D553">
            <v>521</v>
          </cell>
          <cell r="E553">
            <v>21</v>
          </cell>
          <cell r="F553">
            <v>106</v>
          </cell>
          <cell r="G553">
            <v>592066.15</v>
          </cell>
          <cell r="H553" t="str">
            <v>ouverture compl</v>
          </cell>
        </row>
        <row r="554">
          <cell r="B554" t="str">
            <v>9802U223</v>
          </cell>
          <cell r="C554" t="str">
            <v>Saisir</v>
          </cell>
          <cell r="D554">
            <v>331</v>
          </cell>
          <cell r="E554">
            <v>60</v>
          </cell>
          <cell r="F554">
            <v>106</v>
          </cell>
          <cell r="G554">
            <v>11162.77</v>
          </cell>
          <cell r="H554" t="str">
            <v>Report 2012</v>
          </cell>
        </row>
        <row r="555">
          <cell r="B555" t="str">
            <v>9802U223</v>
          </cell>
          <cell r="C555" t="str">
            <v>Saisir</v>
          </cell>
          <cell r="D555">
            <v>331</v>
          </cell>
          <cell r="E555">
            <v>64</v>
          </cell>
          <cell r="F555">
            <v>106</v>
          </cell>
          <cell r="G555">
            <v>17959.28</v>
          </cell>
          <cell r="H555" t="str">
            <v>Report 2012</v>
          </cell>
        </row>
        <row r="556">
          <cell r="B556" t="str">
            <v>9802U223</v>
          </cell>
          <cell r="C556" t="str">
            <v>Saisir</v>
          </cell>
          <cell r="D556">
            <v>331</v>
          </cell>
          <cell r="E556">
            <v>60</v>
          </cell>
          <cell r="F556">
            <v>106</v>
          </cell>
          <cell r="G556">
            <v>32483.63</v>
          </cell>
          <cell r="H556" t="str">
            <v>Report 2012</v>
          </cell>
        </row>
        <row r="557">
          <cell r="B557" t="str">
            <v>9802U223</v>
          </cell>
          <cell r="C557" t="str">
            <v>Saisir</v>
          </cell>
          <cell r="D557">
            <v>331</v>
          </cell>
          <cell r="E557">
            <v>21</v>
          </cell>
          <cell r="F557">
            <v>106</v>
          </cell>
          <cell r="G557">
            <v>1822</v>
          </cell>
          <cell r="H557" t="str">
            <v>Report 2012</v>
          </cell>
        </row>
        <row r="558">
          <cell r="B558" t="str">
            <v>9802U404</v>
          </cell>
          <cell r="C558" t="str">
            <v>Saisir</v>
          </cell>
          <cell r="D558">
            <v>332</v>
          </cell>
          <cell r="E558">
            <v>60</v>
          </cell>
          <cell r="F558">
            <v>111</v>
          </cell>
          <cell r="G558">
            <v>9000</v>
          </cell>
          <cell r="H558" t="str">
            <v>avance sur report 2012&gt;&gt;2013</v>
          </cell>
        </row>
        <row r="559">
          <cell r="B559" t="str">
            <v>9802U404</v>
          </cell>
          <cell r="C559" t="str">
            <v>Saisir</v>
          </cell>
          <cell r="D559">
            <v>331</v>
          </cell>
          <cell r="E559">
            <v>60</v>
          </cell>
          <cell r="F559">
            <v>106</v>
          </cell>
          <cell r="G559">
            <v>400</v>
          </cell>
          <cell r="H559" t="str">
            <v>Avance sur report 2012 / 2013</v>
          </cell>
        </row>
        <row r="560">
          <cell r="B560" t="str">
            <v>9802U404</v>
          </cell>
          <cell r="C560" t="str">
            <v>Saisir</v>
          </cell>
          <cell r="D560">
            <v>331</v>
          </cell>
          <cell r="E560">
            <v>21</v>
          </cell>
          <cell r="F560">
            <v>111</v>
          </cell>
          <cell r="G560">
            <v>4200</v>
          </cell>
          <cell r="H560" t="str">
            <v>avance sur report 2012 &gt;&gt;&gt;&gt;2013</v>
          </cell>
        </row>
        <row r="561">
          <cell r="B561" t="str">
            <v>9802U404</v>
          </cell>
          <cell r="C561" t="str">
            <v>Saisir</v>
          </cell>
          <cell r="D561">
            <v>521</v>
          </cell>
          <cell r="E561">
            <v>21</v>
          </cell>
          <cell r="F561">
            <v>106</v>
          </cell>
          <cell r="G561">
            <v>4155</v>
          </cell>
          <cell r="H561" t="str">
            <v>Report 2012 / 2013</v>
          </cell>
        </row>
        <row r="562">
          <cell r="B562" t="str">
            <v>9802U404</v>
          </cell>
          <cell r="C562" t="str">
            <v>Saisir</v>
          </cell>
          <cell r="D562">
            <v>211</v>
          </cell>
          <cell r="E562">
            <v>60</v>
          </cell>
          <cell r="F562">
            <v>106</v>
          </cell>
          <cell r="G562">
            <v>6945.48</v>
          </cell>
          <cell r="H562" t="str">
            <v>Report 2012 / 2013</v>
          </cell>
        </row>
        <row r="563">
          <cell r="B563" t="str">
            <v>9802U2124</v>
          </cell>
          <cell r="C563" t="str">
            <v>Envoyer</v>
          </cell>
          <cell r="D563">
            <v>331</v>
          </cell>
          <cell r="E563">
            <v>60</v>
          </cell>
          <cell r="F563">
            <v>106</v>
          </cell>
          <cell r="G563">
            <v>-10000</v>
          </cell>
          <cell r="H563" t="str">
            <v>Erreur ouverture 2013</v>
          </cell>
        </row>
        <row r="564">
          <cell r="B564" t="str">
            <v>9802U2124</v>
          </cell>
          <cell r="C564" t="str">
            <v>Réception</v>
          </cell>
          <cell r="D564">
            <v>331</v>
          </cell>
          <cell r="E564">
            <v>21</v>
          </cell>
          <cell r="F564">
            <v>106</v>
          </cell>
          <cell r="G564">
            <v>10000</v>
          </cell>
          <cell r="H564" t="str">
            <v>Erreur ouverture 2013</v>
          </cell>
        </row>
        <row r="565">
          <cell r="B565" t="str">
            <v>9802U404</v>
          </cell>
          <cell r="C565" t="str">
            <v>Saisir</v>
          </cell>
          <cell r="D565">
            <v>332</v>
          </cell>
          <cell r="E565">
            <v>60</v>
          </cell>
          <cell r="F565">
            <v>111</v>
          </cell>
          <cell r="G565">
            <v>267.22000000000003</v>
          </cell>
          <cell r="H565" t="str">
            <v>Reliquat du report 2012 / 2013</v>
          </cell>
        </row>
        <row r="566">
          <cell r="B566" t="str">
            <v>9802U404</v>
          </cell>
          <cell r="C566" t="str">
            <v>Envoyer</v>
          </cell>
          <cell r="D566">
            <v>331</v>
          </cell>
          <cell r="E566">
            <v>64</v>
          </cell>
          <cell r="F566">
            <v>111</v>
          </cell>
          <cell r="G566">
            <v>-17487.490000000002</v>
          </cell>
          <cell r="H566" t="str">
            <v>mail I. mauduech 27/05  transfert 64&gt;60 accord ANR</v>
          </cell>
        </row>
        <row r="567">
          <cell r="B567" t="str">
            <v>9802U404</v>
          </cell>
          <cell r="C567" t="str">
            <v>Réception</v>
          </cell>
          <cell r="D567">
            <v>331</v>
          </cell>
          <cell r="E567">
            <v>60</v>
          </cell>
          <cell r="F567">
            <v>111</v>
          </cell>
          <cell r="G567">
            <v>17487.490000000002</v>
          </cell>
          <cell r="H567" t="str">
            <v>mail I. mauduech 27/05  transfert 64&gt;60 accord ANR</v>
          </cell>
        </row>
        <row r="568">
          <cell r="B568" t="str">
            <v>9802U404</v>
          </cell>
          <cell r="C568" t="str">
            <v>Saisir</v>
          </cell>
          <cell r="D568">
            <v>331</v>
          </cell>
          <cell r="E568">
            <v>60</v>
          </cell>
          <cell r="F568">
            <v>111</v>
          </cell>
          <cell r="G568">
            <v>43146.52</v>
          </cell>
          <cell r="H568" t="str">
            <v>Report 2012 / 2013</v>
          </cell>
        </row>
        <row r="569">
          <cell r="B569" t="str">
            <v>9802U404</v>
          </cell>
          <cell r="C569" t="str">
            <v>Saisir</v>
          </cell>
          <cell r="D569">
            <v>331</v>
          </cell>
          <cell r="E569">
            <v>64</v>
          </cell>
          <cell r="F569">
            <v>111</v>
          </cell>
          <cell r="G569">
            <v>3384.14</v>
          </cell>
          <cell r="H569" t="str">
            <v>Report 2012 / 2013</v>
          </cell>
        </row>
        <row r="570">
          <cell r="B570" t="str">
            <v>9802U404</v>
          </cell>
          <cell r="C570" t="str">
            <v>Saisir</v>
          </cell>
          <cell r="D570">
            <v>331</v>
          </cell>
          <cell r="E570">
            <v>21</v>
          </cell>
          <cell r="F570">
            <v>111</v>
          </cell>
          <cell r="G570">
            <v>3000</v>
          </cell>
          <cell r="H570" t="str">
            <v>Report 2012 / 2013</v>
          </cell>
        </row>
        <row r="571">
          <cell r="B571" t="str">
            <v>9802U404</v>
          </cell>
          <cell r="C571" t="str">
            <v>Saisir</v>
          </cell>
          <cell r="D571">
            <v>331</v>
          </cell>
          <cell r="E571">
            <v>60</v>
          </cell>
          <cell r="F571">
            <v>106</v>
          </cell>
          <cell r="G571">
            <v>262.38</v>
          </cell>
          <cell r="H571" t="str">
            <v>Reliquat du report 2012 / 2013</v>
          </cell>
        </row>
        <row r="572">
          <cell r="B572" t="str">
            <v>9802U404</v>
          </cell>
          <cell r="C572" t="str">
            <v>Saisir</v>
          </cell>
          <cell r="D572">
            <v>331</v>
          </cell>
          <cell r="E572">
            <v>64</v>
          </cell>
          <cell r="F572">
            <v>106</v>
          </cell>
          <cell r="G572">
            <v>17487.490000000002</v>
          </cell>
          <cell r="H572" t="str">
            <v>Report 2012 / 2013</v>
          </cell>
        </row>
        <row r="573">
          <cell r="B573" t="str">
            <v>9802U212C</v>
          </cell>
          <cell r="C573" t="str">
            <v>Envoyer</v>
          </cell>
          <cell r="D573">
            <v>55</v>
          </cell>
          <cell r="E573">
            <v>21</v>
          </cell>
          <cell r="F573">
            <v>106</v>
          </cell>
          <cell r="G573">
            <v>-50</v>
          </cell>
          <cell r="H573" t="str">
            <v>workflow d'Evelyne VALENTIN</v>
          </cell>
        </row>
        <row r="574">
          <cell r="B574" t="str">
            <v>9802U212C</v>
          </cell>
          <cell r="C574" t="str">
            <v>Réception</v>
          </cell>
          <cell r="D574">
            <v>23</v>
          </cell>
          <cell r="E574">
            <v>60</v>
          </cell>
          <cell r="F574">
            <v>106</v>
          </cell>
          <cell r="G574">
            <v>50</v>
          </cell>
          <cell r="H574" t="str">
            <v>workflow d'Evelyne VALENTIN</v>
          </cell>
        </row>
        <row r="575">
          <cell r="B575" t="str">
            <v>9802U404</v>
          </cell>
          <cell r="C575" t="str">
            <v>Saisir</v>
          </cell>
          <cell r="D575">
            <v>331</v>
          </cell>
          <cell r="E575">
            <v>60</v>
          </cell>
          <cell r="F575">
            <v>111</v>
          </cell>
          <cell r="G575">
            <v>1067.67</v>
          </cell>
          <cell r="H575" t="str">
            <v>Autorisation ANR pour passer commandes de 2012</v>
          </cell>
        </row>
        <row r="576">
          <cell r="B576" t="str">
            <v>9802U404</v>
          </cell>
          <cell r="C576" t="str">
            <v>Saisir</v>
          </cell>
          <cell r="D576">
            <v>331</v>
          </cell>
          <cell r="E576">
            <v>64</v>
          </cell>
          <cell r="F576">
            <v>111</v>
          </cell>
          <cell r="G576">
            <v>24000</v>
          </cell>
          <cell r="H576" t="str">
            <v>Report 2012</v>
          </cell>
        </row>
        <row r="577">
          <cell r="B577" t="str">
            <v>9802U404</v>
          </cell>
          <cell r="C577" t="str">
            <v>Saisir</v>
          </cell>
          <cell r="D577">
            <v>331</v>
          </cell>
          <cell r="E577">
            <v>60</v>
          </cell>
          <cell r="F577">
            <v>111</v>
          </cell>
          <cell r="G577">
            <v>5458.06</v>
          </cell>
          <cell r="H577" t="str">
            <v>Report 2012</v>
          </cell>
        </row>
        <row r="578">
          <cell r="B578" t="str">
            <v>9802U404</v>
          </cell>
          <cell r="C578" t="str">
            <v>Saisir</v>
          </cell>
          <cell r="D578">
            <v>331</v>
          </cell>
          <cell r="E578">
            <v>64</v>
          </cell>
          <cell r="F578">
            <v>111</v>
          </cell>
          <cell r="G578">
            <v>4738.7299999999996</v>
          </cell>
          <cell r="H578" t="str">
            <v>Report 2012</v>
          </cell>
        </row>
        <row r="579">
          <cell r="B579" t="str">
            <v>9802U404</v>
          </cell>
          <cell r="C579" t="str">
            <v>Saisir</v>
          </cell>
          <cell r="D579">
            <v>331</v>
          </cell>
          <cell r="E579">
            <v>60</v>
          </cell>
          <cell r="F579">
            <v>111</v>
          </cell>
          <cell r="G579">
            <v>6921.65</v>
          </cell>
          <cell r="H579" t="str">
            <v>Report 2012</v>
          </cell>
        </row>
        <row r="580">
          <cell r="B580" t="str">
            <v>9802U404</v>
          </cell>
          <cell r="C580" t="str">
            <v>Saisir</v>
          </cell>
          <cell r="D580">
            <v>331</v>
          </cell>
          <cell r="E580">
            <v>60</v>
          </cell>
          <cell r="F580">
            <v>111</v>
          </cell>
          <cell r="G580">
            <v>307.68</v>
          </cell>
          <cell r="H580" t="str">
            <v>report TVA pour cde 4500055467</v>
          </cell>
        </row>
        <row r="581">
          <cell r="B581" t="str">
            <v>9802U404</v>
          </cell>
          <cell r="C581" t="str">
            <v>Saisir</v>
          </cell>
          <cell r="D581">
            <v>331</v>
          </cell>
          <cell r="E581">
            <v>60</v>
          </cell>
          <cell r="F581">
            <v>111</v>
          </cell>
          <cell r="G581">
            <v>10586.82</v>
          </cell>
          <cell r="H581" t="str">
            <v>Report 2012</v>
          </cell>
        </row>
        <row r="582">
          <cell r="B582" t="str">
            <v>9802U405</v>
          </cell>
          <cell r="C582" t="str">
            <v>Saisir</v>
          </cell>
          <cell r="D582">
            <v>231</v>
          </cell>
          <cell r="E582">
            <v>64</v>
          </cell>
          <cell r="F582">
            <v>111</v>
          </cell>
          <cell r="G582">
            <v>76972</v>
          </cell>
          <cell r="H582" t="str">
            <v>Budget 2013</v>
          </cell>
        </row>
        <row r="583">
          <cell r="B583" t="str">
            <v>9802U405</v>
          </cell>
          <cell r="C583" t="str">
            <v>Saisir</v>
          </cell>
          <cell r="D583">
            <v>231</v>
          </cell>
          <cell r="E583">
            <v>60</v>
          </cell>
          <cell r="F583">
            <v>111</v>
          </cell>
          <cell r="G583">
            <v>1500</v>
          </cell>
          <cell r="H583" t="str">
            <v>Budget 2013</v>
          </cell>
        </row>
        <row r="584">
          <cell r="B584" t="str">
            <v>9802U406</v>
          </cell>
          <cell r="C584" t="str">
            <v>Saisir</v>
          </cell>
          <cell r="D584">
            <v>331</v>
          </cell>
          <cell r="E584">
            <v>60</v>
          </cell>
          <cell r="F584">
            <v>106</v>
          </cell>
          <cell r="G584">
            <v>5000</v>
          </cell>
          <cell r="H584" t="str">
            <v>Avance sur report 2012 /2013 Fin cvt 30/04</v>
          </cell>
        </row>
        <row r="585">
          <cell r="B585" t="str">
            <v>9802U406</v>
          </cell>
          <cell r="C585" t="str">
            <v>Saisir</v>
          </cell>
          <cell r="D585">
            <v>331</v>
          </cell>
          <cell r="E585">
            <v>60</v>
          </cell>
          <cell r="F585">
            <v>106</v>
          </cell>
          <cell r="G585">
            <v>1234.9100000000001</v>
          </cell>
          <cell r="H585" t="str">
            <v>Solde du report 2012 / 2013</v>
          </cell>
        </row>
        <row r="586">
          <cell r="B586" t="str">
            <v>9802U406</v>
          </cell>
          <cell r="C586" t="str">
            <v>Saisir</v>
          </cell>
          <cell r="D586">
            <v>22</v>
          </cell>
          <cell r="E586">
            <v>60</v>
          </cell>
          <cell r="F586">
            <v>111</v>
          </cell>
          <cell r="G586">
            <v>3188.28</v>
          </cell>
          <cell r="H586" t="str">
            <v>Report 2012</v>
          </cell>
        </row>
        <row r="587">
          <cell r="B587" t="str">
            <v>9802U406</v>
          </cell>
          <cell r="C587" t="str">
            <v>Saisir</v>
          </cell>
          <cell r="D587">
            <v>231</v>
          </cell>
          <cell r="E587">
            <v>64</v>
          </cell>
          <cell r="F587">
            <v>111</v>
          </cell>
          <cell r="G587">
            <v>1728.21</v>
          </cell>
          <cell r="H587" t="str">
            <v>Report 2012</v>
          </cell>
        </row>
        <row r="588">
          <cell r="B588" t="str">
            <v>9802U406</v>
          </cell>
          <cell r="C588" t="str">
            <v>Saisir</v>
          </cell>
          <cell r="D588">
            <v>231</v>
          </cell>
          <cell r="E588">
            <v>60</v>
          </cell>
          <cell r="F588">
            <v>111</v>
          </cell>
          <cell r="G588">
            <v>2088.8000000000002</v>
          </cell>
          <cell r="H588" t="str">
            <v>Report 2012</v>
          </cell>
        </row>
        <row r="589">
          <cell r="B589" t="str">
            <v>9802U406</v>
          </cell>
          <cell r="C589" t="str">
            <v>Saisir</v>
          </cell>
          <cell r="D589">
            <v>526</v>
          </cell>
          <cell r="E589">
            <v>21</v>
          </cell>
          <cell r="F589">
            <v>111</v>
          </cell>
          <cell r="G589">
            <v>645</v>
          </cell>
          <cell r="H589" t="str">
            <v>Report 2012</v>
          </cell>
        </row>
        <row r="590">
          <cell r="B590" t="str">
            <v>9803U104</v>
          </cell>
          <cell r="C590" t="str">
            <v>Saisir</v>
          </cell>
          <cell r="D590">
            <v>331</v>
          </cell>
          <cell r="E590">
            <v>21</v>
          </cell>
          <cell r="F590">
            <v>108</v>
          </cell>
          <cell r="G590">
            <v>120000</v>
          </cell>
          <cell r="H590" t="str">
            <v>FLI equipe 3 etape 1</v>
          </cell>
        </row>
        <row r="591">
          <cell r="B591" t="str">
            <v>9803U104</v>
          </cell>
          <cell r="C591" t="str">
            <v>Saisir</v>
          </cell>
          <cell r="D591">
            <v>331</v>
          </cell>
          <cell r="E591">
            <v>64</v>
          </cell>
          <cell r="F591">
            <v>108</v>
          </cell>
          <cell r="G591">
            <v>180000</v>
          </cell>
          <cell r="H591" t="str">
            <v>FLI equipe 3 etape 1</v>
          </cell>
        </row>
        <row r="592">
          <cell r="B592" t="str">
            <v>9803U105</v>
          </cell>
          <cell r="C592" t="str">
            <v>Saisir</v>
          </cell>
          <cell r="D592">
            <v>332</v>
          </cell>
          <cell r="E592">
            <v>60</v>
          </cell>
          <cell r="F592">
            <v>106</v>
          </cell>
          <cell r="G592">
            <v>2806.17</v>
          </cell>
          <cell r="H592" t="str">
            <v>report 2012</v>
          </cell>
        </row>
        <row r="593">
          <cell r="B593" t="str">
            <v>9803U105</v>
          </cell>
          <cell r="C593" t="str">
            <v>Saisir</v>
          </cell>
          <cell r="D593">
            <v>331</v>
          </cell>
          <cell r="E593">
            <v>60</v>
          </cell>
          <cell r="F593">
            <v>106</v>
          </cell>
          <cell r="G593">
            <v>11.15</v>
          </cell>
          <cell r="H593" t="str">
            <v>report 2012</v>
          </cell>
        </row>
        <row r="594">
          <cell r="B594" t="str">
            <v>9803U105</v>
          </cell>
          <cell r="C594" t="str">
            <v>Saisir</v>
          </cell>
          <cell r="D594">
            <v>12</v>
          </cell>
          <cell r="E594">
            <v>60</v>
          </cell>
          <cell r="F594">
            <v>106</v>
          </cell>
          <cell r="G594">
            <v>7775.59</v>
          </cell>
          <cell r="H594" t="str">
            <v>report 2012</v>
          </cell>
        </row>
        <row r="595">
          <cell r="B595" t="str">
            <v>9802U2121</v>
          </cell>
          <cell r="C595" t="str">
            <v>Envoyer</v>
          </cell>
          <cell r="D595">
            <v>331</v>
          </cell>
          <cell r="E595">
            <v>21</v>
          </cell>
          <cell r="F595">
            <v>106</v>
          </cell>
          <cell r="G595">
            <v>-7503.15</v>
          </cell>
          <cell r="H595" t="str">
            <v>D M.VILLARD pour compenser virt du mois de mars</v>
          </cell>
        </row>
        <row r="596">
          <cell r="B596" t="str">
            <v>9802U2121</v>
          </cell>
          <cell r="C596" t="str">
            <v>Réception</v>
          </cell>
          <cell r="D596">
            <v>331</v>
          </cell>
          <cell r="E596">
            <v>60</v>
          </cell>
          <cell r="F596">
            <v>106</v>
          </cell>
          <cell r="G596">
            <v>7503.15</v>
          </cell>
          <cell r="H596" t="str">
            <v>D M.VILLARD pour compenser virt du mois de mars</v>
          </cell>
        </row>
        <row r="597">
          <cell r="B597" t="str">
            <v>9802U172</v>
          </cell>
          <cell r="C597" t="str">
            <v>Saisir</v>
          </cell>
          <cell r="D597">
            <v>331</v>
          </cell>
          <cell r="E597">
            <v>60</v>
          </cell>
          <cell r="F597">
            <v>110</v>
          </cell>
          <cell r="G597">
            <v>17000</v>
          </cell>
          <cell r="H597" t="str">
            <v>Tranche 2013</v>
          </cell>
        </row>
        <row r="598">
          <cell r="B598" t="str">
            <v>SOCA0LA08</v>
          </cell>
          <cell r="C598" t="str">
            <v>Saisir</v>
          </cell>
          <cell r="D598">
            <v>331</v>
          </cell>
          <cell r="E598">
            <v>21</v>
          </cell>
          <cell r="F598">
            <v>108</v>
          </cell>
          <cell r="G598">
            <v>130000</v>
          </cell>
          <cell r="H598" t="str">
            <v>Fli équipe 5 etape 1</v>
          </cell>
        </row>
        <row r="599">
          <cell r="B599" t="str">
            <v>9800AD</v>
          </cell>
          <cell r="C599" t="str">
            <v>Envoyer</v>
          </cell>
          <cell r="D599" t="str">
            <v>NA</v>
          </cell>
          <cell r="E599">
            <v>60</v>
          </cell>
          <cell r="F599" t="str">
            <v>NA</v>
          </cell>
          <cell r="G599">
            <v>-15284</v>
          </cell>
          <cell r="H599" t="str">
            <v>Convention simple Horus Pharma de 2011</v>
          </cell>
        </row>
        <row r="600">
          <cell r="B600" t="str">
            <v>9150IN</v>
          </cell>
          <cell r="C600" t="str">
            <v>Réception</v>
          </cell>
          <cell r="D600">
            <v>23</v>
          </cell>
          <cell r="E600">
            <v>60</v>
          </cell>
          <cell r="F600">
            <v>106</v>
          </cell>
          <cell r="G600">
            <v>15284</v>
          </cell>
          <cell r="H600" t="str">
            <v>Convention simple Horus Pharma de 2011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B88E87D-9D8B-4EC9-9E34-CEBCCAA0CE91}" name="TableF" displayName="TableF" ref="B27:S48" totalsRowCount="1" headerRowDxfId="121" dataDxfId="120" totalsRowDxfId="119">
  <autoFilter ref="B27:S47" xr:uid="{00000000-0009-0000-0100-000001000000}"/>
  <tableColumns count="18">
    <tableColumn id="1" xr3:uid="{8EA3DA8A-C123-4E9C-9528-51CAA6FCF365}" name="Mass" totalsRowLabel="Total" dataDxfId="118" totalsRowDxfId="117"/>
    <tableColumn id="8" xr3:uid="{6ABD7A29-21C2-46AA-8A99-39ADA2665486}" name="Expenses category" dataDxfId="116" totalsRowDxfId="115"/>
    <tableColumn id="2" xr3:uid="{870FD2DB-3FA2-41DB-AA9F-BC20D28CF45F}" name="Details on the nature of the expense" dataDxfId="114" totalsRowDxfId="113"/>
    <tableColumn id="13" xr3:uid="{498F6AE2-B207-443C-B823-8965F1B0EADA}" name="AMIDEX costs" totalsRowFunction="custom" dataDxfId="112" totalsRowDxfId="111" dataCellStyle="Milliers">
      <totalsRowFormula>SUM(TableF[AMIDEX costs])</totalsRowFormula>
    </tableColumn>
    <tableColumn id="12" xr3:uid="{55569B34-DD71-484B-9CB4-CC0B8686049A}" name="Partner costs" totalsRowFunction="custom" dataDxfId="110" totalsRowDxfId="109" dataCellStyle="Milliers">
      <totalsRowFormula>SUM(TableF[Partner costs])</totalsRowFormula>
    </tableColumn>
    <tableColumn id="11" xr3:uid="{04450F2C-E379-47DF-A8B0-460016A68BA0}" name="TOTAL amount" totalsRowFunction="custom" dataDxfId="108" totalsRowDxfId="107" dataCellStyle="Milliers">
      <calculatedColumnFormula>SUM(TableF[[#This Row],[AMIDEX costs]:[Partner costs]])</calculatedColumnFormula>
      <totalsRowFormula>SUM(TableF[TOTAL amount])</totalsRowFormula>
    </tableColumn>
    <tableColumn id="14" xr3:uid="{DC9904F7-F036-4F33-B3E7-019B67BDEAB9}" name="Comments" dataDxfId="106" totalsRowDxfId="105" dataCellStyle="Milliers"/>
    <tableColumn id="3" xr3:uid="{CE2456DD-5483-47F2-B8C9-56108325C5BD}" name=" 2 021 " totalsRowFunction="custom" dataDxfId="104" totalsRowDxfId="103" dataCellStyle="Milliers">
      <totalsRowFormula>SUM(TableF[[ 2 021 ]])</totalsRowFormula>
    </tableColumn>
    <tableColumn id="4" xr3:uid="{DC008424-ECE8-4B99-8E8B-A8C003057B1C}" name=" 2 022 " totalsRowFunction="custom" dataDxfId="102" totalsRowDxfId="101" dataCellStyle="Milliers">
      <totalsRowFormula>SUM(TableF[[ 2 022 ]])</totalsRowFormula>
    </tableColumn>
    <tableColumn id="5" xr3:uid="{15A13B84-958E-472B-9AF6-4E2666E1EE23}" name=" 2 023 " totalsRowFunction="custom" dataDxfId="100" totalsRowDxfId="99" dataCellStyle="Milliers">
      <totalsRowFormula>SUM(TableF[[ 2 023 ]])</totalsRowFormula>
    </tableColumn>
    <tableColumn id="6" xr3:uid="{FFA08A1A-79CA-43D3-AE61-023485937881}" name=" 2 024 " totalsRowFunction="custom" dataDxfId="98" totalsRowDxfId="97" dataCellStyle="Milliers">
      <totalsRowFormula>SUM(TableF[[ 2 024 ]])</totalsRowFormula>
    </tableColumn>
    <tableColumn id="9" xr3:uid="{B4C1480C-80EC-4266-A5AB-90ECF0418ADA}" name=" 2 025 " totalsRowFunction="custom" dataDxfId="96" totalsRowDxfId="95" dataCellStyle="Milliers">
      <totalsRowFormula>SUM(TableF[[ 2 025 ]])</totalsRowFormula>
    </tableColumn>
    <tableColumn id="32" xr3:uid="{15A4CB97-F704-44D1-8C49-888F89C51C76}" name=" 2 026 " totalsRowFunction="custom" dataDxfId="94" totalsRowDxfId="93" dataCellStyle="Milliers">
      <totalsRowFormula>SUM(TableF[[ 2 026 ]])</totalsRowFormula>
    </tableColumn>
    <tableColumn id="33" xr3:uid="{B2A519D8-3B5A-4AA7-B809-7D89AAA06B44}" name=" 2 027 " totalsRowFunction="custom" dataDxfId="92" totalsRowDxfId="91" dataCellStyle="Milliers">
      <totalsRowFormula>SUM(TableF[[ 2 027 ]])</totalsRowFormula>
    </tableColumn>
    <tableColumn id="34" xr3:uid="{076E6378-A700-425B-9423-325FEA924C26}" name=" 2 028 " totalsRowFunction="custom" dataDxfId="90" totalsRowDxfId="89" dataCellStyle="Milliers">
      <totalsRowFormula>SUM(TableF[[ 2 028 ]])</totalsRowFormula>
    </tableColumn>
    <tableColumn id="35" xr3:uid="{79B17678-C563-4D11-B7FC-48E139EBF8B0}" name=" 2 029 " totalsRowFunction="custom" dataDxfId="88" totalsRowDxfId="87" dataCellStyle="Milliers">
      <totalsRowFormula>SUM(TableF[[ 2 029 ]])</totalsRowFormula>
    </tableColumn>
    <tableColumn id="36" xr3:uid="{77C59224-2902-46CF-8C62-96E55BAB11EF}" name=" 2 030 " totalsRowFunction="custom" dataDxfId="86" totalsRowDxfId="85" dataCellStyle="Milliers">
      <totalsRowFormula>SUM(TableF[[ 2 030 ]])</totalsRowFormula>
    </tableColumn>
    <tableColumn id="10" xr3:uid="{BB0E47CE-80ED-46B1-916A-E6FCD2CA433E}" name="Total" totalsRowFunction="custom" dataDxfId="84" totalsRowDxfId="83" dataCellStyle="Milliers">
      <calculatedColumnFormula>SUM(TableF[[#This Row],[ 2 021 ]:[ 2 030 ]])</calculatedColumnFormula>
      <totalsRowFormula>SUM(TableF[Total])</totalsRowFormula>
    </tableColumn>
  </tableColumns>
  <tableStyleInfo name="TableStyleLight11" showFirstColumn="0" showLastColumn="0" showRowStripes="1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199B1FD-DCA7-4AD9-954A-13D0A209604A}" name="TableM" displayName="TableM" ref="B50:S71" totalsRowCount="1" headerRowDxfId="82" dataDxfId="81" totalsRowDxfId="80">
  <autoFilter ref="B50:S70" xr:uid="{00000000-0009-0000-0100-000003000000}"/>
  <tableColumns count="18">
    <tableColumn id="1" xr3:uid="{84F4FDD5-A44F-4902-8F2A-42BD08341736}" name="Mass" totalsRowLabel="Total" dataDxfId="79" totalsRowDxfId="78"/>
    <tableColumn id="8" xr3:uid="{FABD6B07-F1CC-45B1-8339-E7ABD3540B32}" name="Expenses category" dataDxfId="77" totalsRowDxfId="76"/>
    <tableColumn id="2" xr3:uid="{0D2A0B50-6EAE-4AF7-BF16-EEF04D036A13}" name="Details on the nature of the expense" dataDxfId="75" totalsRowDxfId="74"/>
    <tableColumn id="13" xr3:uid="{12D458FB-70BC-4CFE-A8DE-330E103FC709}" name="AMIDEX costs" totalsRowFunction="custom" dataDxfId="73" totalsRowDxfId="72" dataCellStyle="Milliers">
      <totalsRowFormula>SUM(TableM[AMIDEX costs])</totalsRowFormula>
    </tableColumn>
    <tableColumn id="12" xr3:uid="{2783E3CB-114A-4824-9EB5-ECCFF5554D5E}" name="Partner costs" totalsRowFunction="custom" dataDxfId="71" totalsRowDxfId="70" dataCellStyle="Milliers">
      <totalsRowFormula>SUM(TableM[Partner costs])</totalsRowFormula>
    </tableColumn>
    <tableColumn id="11" xr3:uid="{9D78165D-6BBE-4C64-A2F7-6E5B4C2DC5AB}" name="TOTAL amount" totalsRowFunction="custom" dataDxfId="69" totalsRowDxfId="68" dataCellStyle="Milliers">
      <calculatedColumnFormula>SUM(TableM[[#This Row],[AMIDEX costs]:[Partner costs]])</calculatedColumnFormula>
      <totalsRowFormula>SUM(TableM[TOTAL amount])</totalsRowFormula>
    </tableColumn>
    <tableColumn id="19" xr3:uid="{AFBAAD73-6FBC-499E-8967-5D40A560E87B}" name="Comments" dataDxfId="67" totalsRowDxfId="66" dataCellStyle="Milliers"/>
    <tableColumn id="3" xr3:uid="{7AD49A51-2654-44C2-9FAD-D18F897AE23C}" name=" 2 021 " totalsRowFunction="custom" dataDxfId="65" totalsRowDxfId="64" dataCellStyle="Milliers">
      <totalsRowFormula>SUM(TableM[[ 2 021 ]])</totalsRowFormula>
    </tableColumn>
    <tableColumn id="4" xr3:uid="{FE84AF20-2F8A-47E2-B97F-9BB33D3A8719}" name=" 2 022 " totalsRowFunction="custom" dataDxfId="63" totalsRowDxfId="62" dataCellStyle="Milliers">
      <totalsRowFormula>SUM(TableM[[ 2 022 ]])</totalsRowFormula>
    </tableColumn>
    <tableColumn id="5" xr3:uid="{B2997EC1-568C-47F7-AD04-A5AF9B644569}" name=" 2 023 " totalsRowFunction="custom" dataDxfId="61" totalsRowDxfId="60" dataCellStyle="Milliers">
      <totalsRowFormula>SUM(TableM[[ 2 023 ]])</totalsRowFormula>
    </tableColumn>
    <tableColumn id="6" xr3:uid="{BEA21E3F-A7BC-466C-A174-876DC7CD7678}" name=" 2 024 " totalsRowFunction="custom" dataDxfId="59" totalsRowDxfId="58" dataCellStyle="Milliers">
      <totalsRowFormula>SUM(TableM[[ 2 024 ]])</totalsRowFormula>
    </tableColumn>
    <tableColumn id="9" xr3:uid="{55EF237E-77E8-482F-973E-A2EDD5DA9B97}" name=" 2 025 " totalsRowFunction="custom" dataDxfId="57" totalsRowDxfId="56" dataCellStyle="Milliers">
      <totalsRowFormula>SUM(TableM[[ 2 025 ]])</totalsRowFormula>
    </tableColumn>
    <tableColumn id="14" xr3:uid="{EB2C534A-B2FA-4182-A57F-3EAB6FE53E47}" name=" 2 026 " totalsRowFunction="custom" dataDxfId="55" totalsRowDxfId="54" dataCellStyle="Milliers">
      <totalsRowFormula>SUM(TableM[[ 2 026 ]])</totalsRowFormula>
    </tableColumn>
    <tableColumn id="15" xr3:uid="{BEC18058-2682-47E6-867D-527807B209A6}" name=" 2 027 " totalsRowFunction="custom" dataDxfId="53" totalsRowDxfId="52" dataCellStyle="Milliers">
      <totalsRowFormula>SUM(TableM[[ 2 027 ]])</totalsRowFormula>
    </tableColumn>
    <tableColumn id="16" xr3:uid="{E9C4FF5A-F313-4FE5-BCC7-EA8E6F186D31}" name=" 2 028 " totalsRowFunction="custom" dataDxfId="51" totalsRowDxfId="50" dataCellStyle="Milliers">
      <totalsRowFormula>SUM(TableM[[ 2 028 ]])</totalsRowFormula>
    </tableColumn>
    <tableColumn id="17" xr3:uid="{D2654257-BBFD-4BE5-B7B3-C23F8D3E8D38}" name=" 2 029 " totalsRowFunction="custom" dataDxfId="49" totalsRowDxfId="48" dataCellStyle="Milliers">
      <totalsRowFormula>SUM(TableM[[ 2 029 ]])</totalsRowFormula>
    </tableColumn>
    <tableColumn id="18" xr3:uid="{2677BC73-EEB6-4630-BD7E-30707EAE3565}" name=" 2 030 " totalsRowFunction="custom" dataDxfId="47" totalsRowDxfId="46" dataCellStyle="Milliers">
      <totalsRowFormula>SUM(TableM[[ 2 030 ]])</totalsRowFormula>
    </tableColumn>
    <tableColumn id="10" xr3:uid="{4B0CF5DE-4F01-4D30-8FD0-F02345D90793}" name="Total" totalsRowFunction="custom" dataDxfId="45" totalsRowDxfId="44" dataCellStyle="Milliers">
      <calculatedColumnFormula>SUM(TableM[[#This Row],[ 2 021 ]:[ 2 030 ]])</calculatedColumnFormula>
      <totalsRowFormula>SUM(TableM[Total])</totalsRowFormula>
    </tableColumn>
  </tableColumns>
  <tableStyleInfo name="TableStyleLight11" showFirstColumn="0" showLastColumn="0" showRowStripes="1" showColumnStripes="1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5829F0A-1C7E-476B-817E-E85E0A729143}" name="SYNTHESE" displayName="SYNTHESE" ref="D22:S25" totalsRowCount="1" headerRowDxfId="43" dataDxfId="42" totalsRowDxfId="41">
  <autoFilter ref="D22:S24" xr:uid="{00000000-0009-0000-0100-000004000000}"/>
  <tableColumns count="16">
    <tableColumn id="7" xr3:uid="{B8E5C82D-7933-464A-9F63-1953433344A3}" name="Mass" totalsRowLabel="Total" dataDxfId="40" totalsRowDxfId="39"/>
    <tableColumn id="10" xr3:uid="{322B8B64-BCB6-4DFA-8CF9-CFA1D75FA267}" name="AMIDEX costs" totalsRowFunction="custom" dataDxfId="38" totalsRowDxfId="37" dataCellStyle="Milliers">
      <calculatedColumnFormula>TableM[[#Totals],[AMIDEX costs]]</calculatedColumnFormula>
      <totalsRowFormula>SUM(E23:E24)</totalsRowFormula>
    </tableColumn>
    <tableColumn id="9" xr3:uid="{F39AB03A-C52F-45DC-8C52-CF629AF30F5A}" name="Partner costs" totalsRowFunction="custom" dataDxfId="36" totalsRowDxfId="35" dataCellStyle="Milliers">
      <calculatedColumnFormula>#REF!</calculatedColumnFormula>
      <totalsRowFormula>SUM(F23:F24)</totalsRowFormula>
    </tableColumn>
    <tableColumn id="8" xr3:uid="{2F804154-81C4-443E-8931-C17CE8F06FF7}" name="TOTAL amount" totalsRowFunction="custom" dataDxfId="34" totalsRowDxfId="33" dataCellStyle="Milliers">
      <calculatedColumnFormula>SUM(SYNTHESE[[#This Row],[AMIDEX costs]:[Partner costs]])</calculatedColumnFormula>
      <totalsRowFormula>SUM(G23:G24)</totalsRowFormula>
    </tableColumn>
    <tableColumn id="11" xr3:uid="{348D6273-F515-43F9-9A1D-5618EECC431E}" name="Distribution by % mass" totalsRowFunction="custom" dataDxfId="32" totalsRowDxfId="31" dataCellStyle="Milliers">
      <calculatedColumnFormula>IFERROR(SYNTHESE[[#This Row],[TOTAL amount]]/SYNTHESE[[#Totals],[TOTAL amount]],0)</calculatedColumnFormula>
      <totalsRowFormula>IFERROR(SYNTHESE[[#Totals],[TOTAL amount]]/SYNTHESE[[#Totals],[TOTAL amount]],0)</totalsRowFormula>
    </tableColumn>
    <tableColumn id="1" xr3:uid="{1762680D-1344-45EC-85E4-16933D713FC3}" name=" 2 021 " totalsRowFunction="custom" dataDxfId="30" totalsRowDxfId="29" dataCellStyle="Milliers">
      <calculatedColumnFormula>TableF[[#Totals],[ 2 021 ]]</calculatedColumnFormula>
      <totalsRowFormula>SUM(I23:I24)</totalsRowFormula>
    </tableColumn>
    <tableColumn id="2" xr3:uid="{70CA0056-03D2-43E5-B6CD-73A11B17E214}" name=" 2 022 " totalsRowFunction="custom" dataDxfId="28" totalsRowDxfId="27" dataCellStyle="Milliers">
      <totalsRowFormula>SUM(J23:J24)</totalsRowFormula>
    </tableColumn>
    <tableColumn id="3" xr3:uid="{C14BA505-B0A0-4CAF-8B4B-96795C4EA5A0}" name=" 2 023 " totalsRowFunction="custom" dataDxfId="26" totalsRowDxfId="25" dataCellStyle="Milliers">
      <totalsRowFormula>SUM(K23:K24)</totalsRowFormula>
    </tableColumn>
    <tableColumn id="4" xr3:uid="{F6A42964-89A8-4D99-AC03-BA5866E3977B}" name=" 2 024 " totalsRowFunction="custom" dataDxfId="24" totalsRowDxfId="23" dataCellStyle="Milliers">
      <totalsRowFormula>SUM(L23:L24)</totalsRowFormula>
    </tableColumn>
    <tableColumn id="5" xr3:uid="{270F8467-A856-40A6-BCD8-9123ADA8E137}" name=" 2 025 " totalsRowFunction="custom" dataDxfId="22" totalsRowDxfId="21" dataCellStyle="Milliers">
      <totalsRowFormula>SUM(M23:M24)</totalsRowFormula>
    </tableColumn>
    <tableColumn id="14" xr3:uid="{418D3879-5341-49D4-81AE-C853C4C68D77}" name=" 2 026 " dataDxfId="20" totalsRowDxfId="19" dataCellStyle="Milliers"/>
    <tableColumn id="15" xr3:uid="{520A6AEC-1713-494D-854A-1653F69C7D7B}" name=" 2 027 " dataDxfId="18" totalsRowDxfId="17" dataCellStyle="Milliers"/>
    <tableColumn id="16" xr3:uid="{5877E43A-EA66-4432-9851-18BD8B6B6C0E}" name=" 2 028 " dataDxfId="16" totalsRowDxfId="15" dataCellStyle="Milliers"/>
    <tableColumn id="17" xr3:uid="{3D224804-91D9-4BEF-B8B7-EEF67D4F6955}" name=" 2 029 " dataDxfId="14" totalsRowDxfId="13" dataCellStyle="Milliers"/>
    <tableColumn id="18" xr3:uid="{F5F11228-443A-44D8-B3AC-1E671627460A}" name=" 2 030 " dataDxfId="12" totalsRowDxfId="11" dataCellStyle="Milliers"/>
    <tableColumn id="6" xr3:uid="{78EFE5DE-4D1A-4AFC-8C75-0F8850621AAF}" name="Total" totalsRowFunction="custom" dataDxfId="10" totalsRowDxfId="9" dataCellStyle="Milliers">
      <calculatedColumnFormula>SUM(SYNTHESE[[#This Row],[ 2 021 ]:[ 2 030 ]])</calculatedColumnFormula>
      <totalsRowFormula>SUM(S23:S24)</totalsRowFormula>
    </tableColumn>
  </tableColumns>
  <tableStyleInfo name="TableStyleLight11" showFirstColumn="0" showLastColumn="0" showRowStripes="1" showColumnStripes="1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A4D5C88-09C6-492C-A947-6FE83E910D4B}" name="Catégorie_FONCT2" displayName="Catégorie_FONCT2" ref="B6:B25" totalsRowShown="0" headerRowDxfId="8" dataDxfId="7">
  <autoFilter ref="B6:B25" xr:uid="{7DFC88D6-F1D6-4353-AB38-7428BCD9C9E1}"/>
  <sortState ref="B7:B25">
    <sortCondition ref="B6"/>
  </sortState>
  <tableColumns count="1">
    <tableColumn id="1" xr3:uid="{29444469-A872-42D5-BDB3-492CF1250B1A}" name="Operations cost category" dataDxfId="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B9CE61F-0382-4B86-91EC-D589180F9717}" name="Catégorie_INVEST3" displayName="Catégorie_INVEST3" ref="D6:D13" totalsRowShown="0" headerRowDxfId="5" dataDxfId="4">
  <autoFilter ref="D6:D13" xr:uid="{D889B921-0D3F-4F38-B63E-D8DA569A3876}"/>
  <tableColumns count="1">
    <tableColumn id="1" xr3:uid="{18537B73-EEB6-48C1-9EEE-4BEF6BB6CBB6}" name="Investments cost category" dataDxfId="3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362091-6DC8-4C54-BB53-AC3DBCA30B51}" name="Catégorie_MS4" displayName="Catégorie_MS4" ref="F6:F22" totalsRowShown="0" headerRowDxfId="2" dataDxfId="1">
  <autoFilter ref="F6:F22" xr:uid="{91F89135-FEAF-494F-9C1E-0191AB665EDB}"/>
  <tableColumns count="1">
    <tableColumn id="1" xr3:uid="{D9C7473B-D322-4082-9736-41189E8B3E6A}" name="Payroll costs category" dataDxfId="0"/>
  </tableColumns>
  <tableStyleInfo name="TableStyleLight1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49E377B-FB40-469A-BFF9-3CED5D993D51}" name="StatutRecette5" displayName="StatutRecette5" ref="H6:H9" totalsRowShown="0">
  <autoFilter ref="H6:H9" xr:uid="{8C739612-92D3-4393-A7CF-AD0803A2BB8B}"/>
  <tableColumns count="1">
    <tableColumn id="1" xr3:uid="{23ED8300-76BF-44AD-8591-1C49D6E9A04C}" name="Receipts stat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D692AF6-71D5-4B6D-89CB-4D04BC7FDD60}" name="Naturefin6" displayName="Naturefin6" ref="J6:J8" totalsRowShown="0">
  <autoFilter ref="J6:J8" xr:uid="{45CA51F0-264A-4E6E-B7B2-539E328E6AA5}"/>
  <tableColumns count="1">
    <tableColumn id="1" xr3:uid="{2E4FFF0A-192D-400D-AD12-4E0B68E1B29F}" name="Nature of funding"/>
  </tableColumns>
  <tableStyleInfo name="TableStyleLight1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A862F41-BCC5-4F4E-ABFB-968C929953EC}" name="GestionBudget13" displayName="GestionBudget13" ref="L6:L8" totalsRowShown="0">
  <autoFilter ref="L6:L8" xr:uid="{FADD8A6D-EB9D-49E8-A604-CB64B8301D9C}"/>
  <tableColumns count="1">
    <tableColumn id="1" xr3:uid="{0E0B8E01-D873-4045-A631-AE70CD907A47}" name="Availability of credit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0D357-2F98-4833-B1F3-ABEC7A75A977}">
  <sheetPr>
    <tabColor theme="7" tint="0.39997558519241921"/>
  </sheetPr>
  <dimension ref="A1:U89"/>
  <sheetViews>
    <sheetView showGridLines="0" topLeftCell="A4" zoomScaleNormal="100" zoomScaleSheetLayoutView="80" workbookViewId="0">
      <selection activeCell="J14" sqref="J14"/>
    </sheetView>
  </sheetViews>
  <sheetFormatPr baseColWidth="10" defaultColWidth="11.42578125" defaultRowHeight="15" x14ac:dyDescent="0.25"/>
  <cols>
    <col min="1" max="1" width="2.85546875" customWidth="1"/>
    <col min="2" max="31" width="8" customWidth="1"/>
    <col min="32" max="41" width="20.85546875" customWidth="1"/>
  </cols>
  <sheetData>
    <row r="1" spans="1:21" x14ac:dyDescent="0.25">
      <c r="A1" s="120" t="s">
        <v>60</v>
      </c>
    </row>
    <row r="2" spans="1:21" x14ac:dyDescent="0.25">
      <c r="A2" s="120" t="s">
        <v>59</v>
      </c>
    </row>
    <row r="4" spans="1:21" ht="46.5" x14ac:dyDescent="0.25">
      <c r="B4" s="137" t="s">
        <v>58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9"/>
    </row>
    <row r="6" spans="1:21" x14ac:dyDescent="0.25">
      <c r="B6" t="s">
        <v>57</v>
      </c>
    </row>
    <row r="7" spans="1:21" x14ac:dyDescent="0.25">
      <c r="B7" s="18" t="s">
        <v>56</v>
      </c>
      <c r="C7" s="18"/>
      <c r="D7" s="18" t="s">
        <v>55</v>
      </c>
      <c r="E7" s="18"/>
      <c r="F7" s="18"/>
      <c r="G7" s="18"/>
    </row>
    <row r="8" spans="1:21" x14ac:dyDescent="0.25">
      <c r="B8" s="18" t="s">
        <v>54</v>
      </c>
      <c r="C8" s="18"/>
      <c r="D8" s="18" t="s">
        <v>53</v>
      </c>
      <c r="E8" s="18"/>
      <c r="F8" s="18"/>
      <c r="G8" s="18"/>
      <c r="H8" t="s">
        <v>52</v>
      </c>
    </row>
    <row r="10" spans="1:21" x14ac:dyDescent="0.25">
      <c r="B10" t="s">
        <v>51</v>
      </c>
    </row>
    <row r="11" spans="1:21" x14ac:dyDescent="0.25">
      <c r="B11" s="13" t="s">
        <v>49</v>
      </c>
      <c r="C11" s="13"/>
      <c r="D11" s="13" t="s">
        <v>48</v>
      </c>
      <c r="E11" s="13"/>
      <c r="F11" s="13"/>
      <c r="G11" s="13"/>
    </row>
    <row r="12" spans="1:21" x14ac:dyDescent="0.25">
      <c r="B12" s="13" t="s">
        <v>30</v>
      </c>
      <c r="C12" s="13"/>
      <c r="D12" s="13" t="s">
        <v>29</v>
      </c>
      <c r="E12" s="13"/>
      <c r="F12" s="13"/>
      <c r="G12" s="13"/>
    </row>
    <row r="13" spans="1:21" s="14" customFormat="1" x14ac:dyDescent="0.25"/>
    <row r="15" spans="1:21" ht="21" x14ac:dyDescent="0.25">
      <c r="B15" s="140" t="s">
        <v>50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</row>
    <row r="16" spans="1:21" x14ac:dyDescent="0.25">
      <c r="B16" s="13" t="s">
        <v>49</v>
      </c>
      <c r="C16" s="13"/>
      <c r="D16" s="13" t="s">
        <v>48</v>
      </c>
      <c r="E16" s="13"/>
      <c r="F16" s="13"/>
      <c r="G16" s="13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</row>
    <row r="18" spans="2:19" x14ac:dyDescent="0.25">
      <c r="B18" s="14" t="s">
        <v>47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</row>
    <row r="19" spans="2:19" x14ac:dyDescent="0.25">
      <c r="B19" t="s">
        <v>46</v>
      </c>
    </row>
    <row r="21" spans="2:19" x14ac:dyDescent="0.25">
      <c r="B21" s="70" t="s">
        <v>45</v>
      </c>
    </row>
    <row r="22" spans="2:19" s="102" customFormat="1" x14ac:dyDescent="0.25">
      <c r="B22" s="102" t="s">
        <v>44</v>
      </c>
    </row>
    <row r="24" spans="2:19" x14ac:dyDescent="0.25">
      <c r="B24" s="70" t="s">
        <v>43</v>
      </c>
    </row>
    <row r="25" spans="2:19" s="108" customFormat="1" x14ac:dyDescent="0.25">
      <c r="B25" s="113" t="s">
        <v>42</v>
      </c>
      <c r="C25" s="109"/>
      <c r="D25" s="109"/>
      <c r="E25" s="110"/>
      <c r="F25" s="110"/>
      <c r="G25" s="110"/>
      <c r="H25" s="110"/>
      <c r="I25" s="111"/>
      <c r="J25" s="111"/>
      <c r="K25" s="112"/>
      <c r="L25" s="112"/>
      <c r="M25" s="112"/>
      <c r="N25" s="112"/>
      <c r="O25" s="112"/>
    </row>
    <row r="26" spans="2:19" x14ac:dyDescent="0.25">
      <c r="B26" t="s">
        <v>41</v>
      </c>
    </row>
    <row r="27" spans="2:19" x14ac:dyDescent="0.25">
      <c r="C27" s="118" t="s">
        <v>40</v>
      </c>
    </row>
    <row r="28" spans="2:19" x14ac:dyDescent="0.25">
      <c r="C28" t="s">
        <v>39</v>
      </c>
    </row>
    <row r="29" spans="2:19" x14ac:dyDescent="0.25">
      <c r="C29" t="s">
        <v>38</v>
      </c>
    </row>
    <row r="30" spans="2:19" x14ac:dyDescent="0.25">
      <c r="D30" s="71" t="s">
        <v>37</v>
      </c>
    </row>
    <row r="31" spans="2:19" x14ac:dyDescent="0.25">
      <c r="D31" s="71" t="s">
        <v>36</v>
      </c>
    </row>
    <row r="32" spans="2:19" s="114" customFormat="1" x14ac:dyDescent="0.25">
      <c r="C32" s="113" t="s">
        <v>35</v>
      </c>
      <c r="D32" s="115"/>
      <c r="E32" s="116"/>
      <c r="F32" s="116"/>
      <c r="G32" s="116"/>
      <c r="H32" s="116"/>
      <c r="I32" s="117"/>
      <c r="J32" s="117"/>
      <c r="K32" s="116"/>
      <c r="L32" s="116"/>
      <c r="M32" s="116"/>
      <c r="N32" s="116"/>
      <c r="O32" s="116"/>
    </row>
    <row r="33" spans="2:21" s="114" customFormat="1" x14ac:dyDescent="0.25">
      <c r="C33" s="113"/>
      <c r="D33" s="113" t="s">
        <v>34</v>
      </c>
      <c r="E33" s="116"/>
      <c r="F33" s="116"/>
      <c r="G33" s="116"/>
      <c r="H33" s="116"/>
      <c r="I33" s="117"/>
      <c r="J33" s="117"/>
      <c r="K33" s="116"/>
      <c r="L33" s="116"/>
      <c r="M33" s="116"/>
      <c r="N33" s="116"/>
      <c r="O33" s="116"/>
    </row>
    <row r="34" spans="2:21" s="114" customFormat="1" x14ac:dyDescent="0.25">
      <c r="C34" s="115"/>
      <c r="D34" s="113" t="s">
        <v>33</v>
      </c>
      <c r="E34" s="116"/>
      <c r="F34" s="116"/>
      <c r="G34" s="116"/>
      <c r="H34" s="116"/>
      <c r="I34" s="117"/>
      <c r="J34" s="117"/>
      <c r="K34" s="116"/>
      <c r="L34" s="116"/>
      <c r="M34" s="116"/>
      <c r="N34" s="116"/>
      <c r="O34" s="116"/>
    </row>
    <row r="36" spans="2:21" x14ac:dyDescent="0.25">
      <c r="B36" s="72" t="s">
        <v>32</v>
      </c>
    </row>
    <row r="39" spans="2:21" ht="21" x14ac:dyDescent="0.35">
      <c r="B39" s="141" t="s">
        <v>31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</row>
    <row r="40" spans="2:21" x14ac:dyDescent="0.25">
      <c r="B40" s="13" t="s">
        <v>30</v>
      </c>
      <c r="C40" s="13"/>
      <c r="D40" s="13" t="s">
        <v>29</v>
      </c>
      <c r="E40" s="13"/>
      <c r="F40" s="13"/>
      <c r="G40" s="13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</row>
    <row r="41" spans="2:21" x14ac:dyDescent="0.25">
      <c r="B41" s="12"/>
    </row>
    <row r="42" spans="2:21" x14ac:dyDescent="0.25">
      <c r="B42" s="15" t="s">
        <v>28</v>
      </c>
      <c r="C42" s="15"/>
      <c r="D42" s="15"/>
    </row>
    <row r="43" spans="2:21" x14ac:dyDescent="0.25">
      <c r="B43" s="102" t="s">
        <v>27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</row>
    <row r="44" spans="2:21" x14ac:dyDescent="0.25">
      <c r="B44" t="s">
        <v>26</v>
      </c>
    </row>
    <row r="45" spans="2:21" x14ac:dyDescent="0.25">
      <c r="B45" s="15"/>
      <c r="C45" s="15"/>
      <c r="D45" s="15"/>
    </row>
    <row r="46" spans="2:21" x14ac:dyDescent="0.25">
      <c r="B46" s="15" t="s">
        <v>25</v>
      </c>
      <c r="C46" s="15"/>
      <c r="D46" s="15"/>
    </row>
    <row r="47" spans="2:21" x14ac:dyDescent="0.25">
      <c r="B47" s="15" t="s">
        <v>24</v>
      </c>
      <c r="C47" s="15"/>
      <c r="D47" s="15"/>
    </row>
    <row r="48" spans="2:21" x14ac:dyDescent="0.25">
      <c r="B48" s="15"/>
      <c r="C48" s="15"/>
      <c r="D48" s="15"/>
    </row>
    <row r="49" spans="2:21" s="102" customFormat="1" x14ac:dyDescent="0.25">
      <c r="B49" s="103" t="s">
        <v>23</v>
      </c>
    </row>
    <row r="51" spans="2:21" x14ac:dyDescent="0.25"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3"/>
    </row>
    <row r="52" spans="2:21" x14ac:dyDescent="0.25">
      <c r="B52" s="24" t="s">
        <v>22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6"/>
    </row>
    <row r="53" spans="2:21" x14ac:dyDescent="0.25">
      <c r="B53" s="24" t="s">
        <v>21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6"/>
    </row>
    <row r="54" spans="2:21" x14ac:dyDescent="0.25">
      <c r="B54" s="24" t="s">
        <v>3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6"/>
    </row>
    <row r="55" spans="2:21" x14ac:dyDescent="0.25">
      <c r="B55" s="24" t="s">
        <v>20</v>
      </c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6"/>
    </row>
    <row r="56" spans="2:21" x14ac:dyDescent="0.25">
      <c r="B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9"/>
    </row>
    <row r="59" spans="2:21" ht="21" x14ac:dyDescent="0.35">
      <c r="B59" s="134" t="s">
        <v>19</v>
      </c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</row>
    <row r="62" spans="2:21" ht="45" customHeight="1" x14ac:dyDescent="0.25">
      <c r="B62" s="136"/>
      <c r="C62" s="136"/>
      <c r="D62" s="136"/>
      <c r="E62" s="136"/>
      <c r="F62" s="136"/>
      <c r="G62" s="136"/>
      <c r="H62" s="136"/>
      <c r="I62" s="136"/>
      <c r="J62" s="104"/>
    </row>
    <row r="63" spans="2:21" ht="15" customHeight="1" x14ac:dyDescent="0.25">
      <c r="B63" s="135"/>
      <c r="C63" s="135"/>
      <c r="D63" s="135"/>
      <c r="E63" s="135"/>
      <c r="F63" s="135"/>
      <c r="G63" s="135"/>
      <c r="H63" s="135"/>
      <c r="I63" s="135"/>
      <c r="J63" s="105"/>
    </row>
    <row r="64" spans="2:21" ht="15" customHeight="1" x14ac:dyDescent="0.25">
      <c r="B64" s="135"/>
      <c r="C64" s="135"/>
      <c r="D64" s="135"/>
      <c r="E64" s="135"/>
      <c r="F64" s="135"/>
      <c r="G64" s="135"/>
      <c r="H64" s="135"/>
      <c r="I64" s="135"/>
      <c r="J64" s="105"/>
    </row>
    <row r="65" spans="2:10" ht="15" customHeight="1" x14ac:dyDescent="0.25">
      <c r="B65" s="135"/>
      <c r="C65" s="135"/>
      <c r="D65" s="135"/>
      <c r="E65" s="135"/>
      <c r="F65" s="135"/>
      <c r="G65" s="135"/>
      <c r="H65" s="135"/>
      <c r="I65" s="135"/>
      <c r="J65" s="105"/>
    </row>
    <row r="66" spans="2:10" ht="15" customHeight="1" x14ac:dyDescent="0.25">
      <c r="B66" s="135"/>
      <c r="C66" s="135"/>
      <c r="D66" s="135"/>
      <c r="E66" s="135"/>
      <c r="F66" s="135"/>
      <c r="G66" s="135"/>
      <c r="H66" s="135"/>
      <c r="I66" s="135"/>
      <c r="J66" s="105"/>
    </row>
    <row r="67" spans="2:10" ht="15" customHeight="1" x14ac:dyDescent="0.25">
      <c r="B67" s="135"/>
      <c r="C67" s="135"/>
      <c r="D67" s="135"/>
      <c r="E67" s="135"/>
      <c r="F67" s="135"/>
      <c r="G67" s="135"/>
      <c r="H67" s="135"/>
      <c r="I67" s="135"/>
      <c r="J67" s="105"/>
    </row>
    <row r="68" spans="2:10" ht="15" customHeight="1" x14ac:dyDescent="0.25">
      <c r="B68" s="135"/>
      <c r="C68" s="135"/>
      <c r="D68" s="135"/>
      <c r="E68" s="135"/>
      <c r="F68" s="135"/>
      <c r="G68" s="135"/>
      <c r="H68" s="135"/>
      <c r="I68" s="135"/>
      <c r="J68" s="105"/>
    </row>
    <row r="69" spans="2:10" x14ac:dyDescent="0.25">
      <c r="B69" s="135"/>
      <c r="C69" s="135"/>
      <c r="D69" s="135"/>
      <c r="E69" s="135"/>
      <c r="F69" s="135"/>
      <c r="G69" s="135"/>
      <c r="H69" s="135"/>
      <c r="I69" s="135"/>
      <c r="J69" s="105"/>
    </row>
    <row r="70" spans="2:10" s="107" customFormat="1" x14ac:dyDescent="0.25">
      <c r="B70" s="106"/>
    </row>
    <row r="71" spans="2:10" s="107" customFormat="1" x14ac:dyDescent="0.25"/>
    <row r="72" spans="2:10" s="107" customFormat="1" x14ac:dyDescent="0.25">
      <c r="B72" s="136"/>
      <c r="C72" s="136"/>
      <c r="D72" s="136"/>
      <c r="E72" s="136"/>
      <c r="F72" s="136"/>
      <c r="G72" s="136"/>
      <c r="H72" s="136"/>
      <c r="I72" s="136"/>
      <c r="J72" s="104"/>
    </row>
    <row r="73" spans="2:10" s="107" customFormat="1" x14ac:dyDescent="0.25">
      <c r="B73" s="135"/>
      <c r="C73" s="135"/>
      <c r="D73" s="135"/>
      <c r="E73" s="135"/>
      <c r="F73" s="135"/>
      <c r="G73" s="135"/>
      <c r="H73" s="135"/>
      <c r="I73" s="135"/>
      <c r="J73" s="105"/>
    </row>
    <row r="74" spans="2:10" s="107" customFormat="1" x14ac:dyDescent="0.25">
      <c r="B74" s="135"/>
      <c r="C74" s="135"/>
      <c r="D74" s="135"/>
      <c r="E74" s="135"/>
      <c r="F74" s="135"/>
      <c r="G74" s="135"/>
      <c r="H74" s="135"/>
      <c r="I74" s="135"/>
      <c r="J74" s="105"/>
    </row>
    <row r="75" spans="2:10" s="107" customFormat="1" x14ac:dyDescent="0.25">
      <c r="B75" s="121"/>
      <c r="C75" s="121"/>
      <c r="D75" s="121"/>
      <c r="E75" s="121"/>
      <c r="F75" s="121"/>
      <c r="G75" s="121"/>
      <c r="H75" s="121"/>
      <c r="I75" s="121"/>
      <c r="J75" s="105"/>
    </row>
    <row r="76" spans="2:10" s="107" customFormat="1" x14ac:dyDescent="0.25">
      <c r="B76" s="121"/>
      <c r="C76" s="121"/>
      <c r="D76" s="121"/>
      <c r="E76" s="121"/>
      <c r="F76" s="121"/>
      <c r="G76" s="121"/>
      <c r="H76" s="121"/>
      <c r="I76" s="121"/>
      <c r="J76" s="105"/>
    </row>
    <row r="77" spans="2:10" s="107" customFormat="1" x14ac:dyDescent="0.25">
      <c r="B77" s="121"/>
      <c r="C77" s="121"/>
      <c r="D77" s="121"/>
      <c r="E77" s="121"/>
      <c r="F77" s="121"/>
      <c r="G77" s="121"/>
      <c r="H77" s="121"/>
      <c r="I77" s="121"/>
      <c r="J77" s="105"/>
    </row>
    <row r="78" spans="2:10" s="107" customFormat="1" x14ac:dyDescent="0.25">
      <c r="B78" s="121"/>
      <c r="C78" s="121"/>
      <c r="D78" s="121"/>
      <c r="E78" s="121"/>
      <c r="F78" s="121"/>
      <c r="G78" s="121"/>
      <c r="H78" s="121"/>
      <c r="I78" s="121"/>
      <c r="J78" s="105"/>
    </row>
    <row r="79" spans="2:10" s="107" customFormat="1" x14ac:dyDescent="0.25">
      <c r="B79" s="121"/>
      <c r="C79" s="121"/>
      <c r="D79" s="121"/>
      <c r="E79" s="121"/>
      <c r="F79" s="121"/>
      <c r="G79" s="121"/>
      <c r="H79" s="121"/>
      <c r="I79" s="121"/>
      <c r="J79" s="105"/>
    </row>
    <row r="80" spans="2:10" s="107" customFormat="1" x14ac:dyDescent="0.25">
      <c r="B80" s="121"/>
      <c r="C80" s="121"/>
      <c r="D80" s="121"/>
      <c r="E80" s="121"/>
      <c r="F80" s="121"/>
      <c r="G80" s="121"/>
      <c r="H80" s="121"/>
      <c r="I80" s="121"/>
      <c r="J80" s="105"/>
    </row>
    <row r="81" spans="2:21" s="107" customFormat="1" x14ac:dyDescent="0.25">
      <c r="B81" s="121"/>
      <c r="C81" s="121"/>
      <c r="D81" s="121"/>
      <c r="E81" s="121"/>
      <c r="F81" s="121"/>
      <c r="G81" s="121"/>
      <c r="H81" s="121"/>
      <c r="I81" s="121"/>
      <c r="J81" s="105"/>
    </row>
    <row r="82" spans="2:21" s="107" customFormat="1" x14ac:dyDescent="0.25">
      <c r="B82" s="121"/>
      <c r="C82" s="121"/>
      <c r="D82" s="121"/>
      <c r="E82" s="121"/>
      <c r="F82" s="121"/>
      <c r="G82" s="121"/>
      <c r="H82" s="121"/>
      <c r="I82" s="121"/>
      <c r="J82" s="105"/>
    </row>
    <row r="83" spans="2:21" s="107" customFormat="1" x14ac:dyDescent="0.25">
      <c r="B83" s="121"/>
      <c r="C83" s="121"/>
      <c r="D83" s="121"/>
      <c r="E83" s="121"/>
      <c r="F83" s="121"/>
      <c r="G83" s="121"/>
      <c r="H83" s="121"/>
      <c r="I83" s="121"/>
      <c r="J83" s="105"/>
    </row>
    <row r="84" spans="2:21" s="107" customFormat="1" x14ac:dyDescent="0.25">
      <c r="B84" s="121"/>
      <c r="C84" s="121"/>
      <c r="D84" s="121"/>
      <c r="E84" s="121"/>
      <c r="F84" s="121"/>
      <c r="G84" s="121"/>
      <c r="H84" s="121"/>
      <c r="I84" s="121"/>
      <c r="J84" s="105"/>
    </row>
    <row r="85" spans="2:21" s="107" customFormat="1" x14ac:dyDescent="0.25">
      <c r="B85" s="121"/>
      <c r="C85" s="121"/>
      <c r="D85" s="121"/>
      <c r="E85" s="121"/>
      <c r="F85" s="121"/>
      <c r="G85" s="121"/>
      <c r="H85" s="121"/>
      <c r="I85" s="121"/>
      <c r="J85" s="105"/>
    </row>
    <row r="86" spans="2:21" s="107" customFormat="1" x14ac:dyDescent="0.25">
      <c r="B86" s="121"/>
      <c r="C86" s="121"/>
      <c r="D86" s="121"/>
      <c r="E86" s="121"/>
      <c r="F86" s="121"/>
      <c r="G86" s="121"/>
      <c r="H86" s="121"/>
      <c r="I86" s="121"/>
      <c r="J86" s="105"/>
    </row>
    <row r="87" spans="2:21" s="107" customFormat="1" x14ac:dyDescent="0.25">
      <c r="B87" s="121"/>
      <c r="C87" s="121"/>
      <c r="D87" s="121"/>
      <c r="E87" s="121"/>
      <c r="F87" s="121"/>
      <c r="G87" s="121"/>
      <c r="H87" s="121"/>
      <c r="I87" s="121"/>
      <c r="J87" s="105"/>
    </row>
    <row r="89" spans="2:21" ht="21" x14ac:dyDescent="0.35">
      <c r="B89" s="134" t="s">
        <v>18</v>
      </c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</row>
  </sheetData>
  <mergeCells count="38">
    <mergeCell ref="B4:U4"/>
    <mergeCell ref="B15:U15"/>
    <mergeCell ref="B39:U39"/>
    <mergeCell ref="B59:U59"/>
    <mergeCell ref="B62:C62"/>
    <mergeCell ref="D62:E62"/>
    <mergeCell ref="F62:I62"/>
    <mergeCell ref="B63:C63"/>
    <mergeCell ref="D63:E63"/>
    <mergeCell ref="F63:I63"/>
    <mergeCell ref="B64:C64"/>
    <mergeCell ref="D64:E64"/>
    <mergeCell ref="F64:I64"/>
    <mergeCell ref="B65:C65"/>
    <mergeCell ref="D65:E65"/>
    <mergeCell ref="F65:I65"/>
    <mergeCell ref="B66:C66"/>
    <mergeCell ref="D66:E66"/>
    <mergeCell ref="F66:I66"/>
    <mergeCell ref="B67:C67"/>
    <mergeCell ref="D67:E67"/>
    <mergeCell ref="F67:I67"/>
    <mergeCell ref="B68:C68"/>
    <mergeCell ref="D68:E68"/>
    <mergeCell ref="F68:I68"/>
    <mergeCell ref="B69:C69"/>
    <mergeCell ref="D69:E69"/>
    <mergeCell ref="F69:I69"/>
    <mergeCell ref="B72:C72"/>
    <mergeCell ref="D72:E72"/>
    <mergeCell ref="F72:I72"/>
    <mergeCell ref="B89:U89"/>
    <mergeCell ref="B73:C73"/>
    <mergeCell ref="D73:E73"/>
    <mergeCell ref="F73:I73"/>
    <mergeCell ref="B74:C74"/>
    <mergeCell ref="D74:E74"/>
    <mergeCell ref="F74:I74"/>
  </mergeCells>
  <dataValidations count="3">
    <dataValidation type="list" allowBlank="1" showInputMessage="1" showErrorMessage="1" promptTitle="Choix de catégorie" prompt="En cas de difficulé à choisir la catégorie pour une dépense, merci de choisir &quot;Autres dépenses&quot; et préciser dans la colonne à droite." sqref="D69" xr:uid="{FB182723-C3B7-4192-B615-D420940DAEE5}">
      <formula1>FONCT</formula1>
    </dataValidation>
    <dataValidation type="list" allowBlank="1" showInputMessage="1" showErrorMessage="1" sqref="D63:D68" xr:uid="{23295418-F1D9-43DD-9264-9667450E24CD}">
      <formula1>FONCT</formula1>
    </dataValidation>
    <dataValidation type="list" allowBlank="1" showInputMessage="1" showErrorMessage="1" sqref="D73:D87" xr:uid="{65746137-A153-4B11-9D0C-36F179CA9BBD}">
      <formula1>INVEST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Width="0" fitToHeight="0" orientation="portrait" r:id="rId1"/>
  <headerFooter>
    <oddHeader>&amp;L&amp;G&amp;C&amp;R</oddHeader>
    <oddFooter>&amp;L&amp;C&amp;G&amp;R</oddFooter>
  </headerFooter>
  <rowBreaks count="1" manualBreakCount="1">
    <brk id="87" min="1" max="20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D8A40-D756-4495-8794-B97B3728FCB5}">
  <sheetPr>
    <tabColor theme="7" tint="0.39997558519241921"/>
  </sheetPr>
  <dimension ref="A2:H98"/>
  <sheetViews>
    <sheetView showGridLines="0" topLeftCell="C1" zoomScaleNormal="100" workbookViewId="0">
      <selection activeCell="J14" sqref="J14"/>
    </sheetView>
  </sheetViews>
  <sheetFormatPr baseColWidth="10" defaultColWidth="11.42578125" defaultRowHeight="15" x14ac:dyDescent="0.25"/>
  <cols>
    <col min="1" max="1" width="3.42578125" customWidth="1"/>
    <col min="2" max="2" width="69.42578125" customWidth="1"/>
    <col min="3" max="3" width="3.5703125" customWidth="1"/>
    <col min="4" max="4" width="65.5703125" customWidth="1"/>
    <col min="5" max="5" width="3.42578125" customWidth="1"/>
    <col min="6" max="6" width="68.42578125" customWidth="1"/>
    <col min="7" max="7" width="3.42578125" customWidth="1"/>
    <col min="8" max="8" width="70.85546875" customWidth="1"/>
  </cols>
  <sheetData>
    <row r="2" spans="2:8" ht="54.75" customHeight="1" x14ac:dyDescent="0.25">
      <c r="B2" s="142" t="s">
        <v>120</v>
      </c>
      <c r="C2" s="142"/>
      <c r="D2" s="142"/>
      <c r="E2" s="142"/>
      <c r="F2" s="142"/>
      <c r="G2" s="142"/>
      <c r="H2" s="142"/>
    </row>
    <row r="4" spans="2:8" s="8" customFormat="1" ht="57.75" customHeight="1" x14ac:dyDescent="0.25">
      <c r="B4" s="10" t="s">
        <v>119</v>
      </c>
      <c r="D4" s="10" t="s">
        <v>118</v>
      </c>
      <c r="F4" s="10" t="s">
        <v>117</v>
      </c>
      <c r="H4" s="10" t="s">
        <v>116</v>
      </c>
    </row>
    <row r="19" spans="2:8" ht="14.25" customHeight="1" x14ac:dyDescent="0.25"/>
    <row r="20" spans="2:8" x14ac:dyDescent="0.25">
      <c r="B20" s="9" t="s">
        <v>70</v>
      </c>
      <c r="D20" s="9" t="s">
        <v>70</v>
      </c>
      <c r="F20" s="9" t="s">
        <v>70</v>
      </c>
      <c r="H20" s="143" t="s">
        <v>115</v>
      </c>
    </row>
    <row r="21" spans="2:8" x14ac:dyDescent="0.25">
      <c r="B21" t="s">
        <v>114</v>
      </c>
      <c r="D21" t="s">
        <v>113</v>
      </c>
      <c r="F21" t="s">
        <v>112</v>
      </c>
      <c r="H21" s="143"/>
    </row>
    <row r="22" spans="2:8" x14ac:dyDescent="0.25">
      <c r="B22" t="s">
        <v>111</v>
      </c>
      <c r="D22" t="s">
        <v>110</v>
      </c>
      <c r="F22" t="s">
        <v>109</v>
      </c>
      <c r="H22" s="143"/>
    </row>
    <row r="23" spans="2:8" x14ac:dyDescent="0.25">
      <c r="B23" t="s">
        <v>108</v>
      </c>
      <c r="D23" t="s">
        <v>107</v>
      </c>
      <c r="F23" t="s">
        <v>76</v>
      </c>
      <c r="H23" s="143"/>
    </row>
    <row r="24" spans="2:8" x14ac:dyDescent="0.25">
      <c r="B24" t="s">
        <v>76</v>
      </c>
      <c r="D24" t="s">
        <v>76</v>
      </c>
      <c r="H24" s="143"/>
    </row>
    <row r="25" spans="2:8" x14ac:dyDescent="0.25">
      <c r="H25" s="143"/>
    </row>
    <row r="26" spans="2:8" x14ac:dyDescent="0.25">
      <c r="H26" s="143"/>
    </row>
    <row r="28" spans="2:8" s="8" customFormat="1" ht="36.75" customHeight="1" x14ac:dyDescent="0.25">
      <c r="B28" s="10" t="s">
        <v>106</v>
      </c>
      <c r="D28" s="10" t="s">
        <v>105</v>
      </c>
      <c r="F28" s="10" t="s">
        <v>104</v>
      </c>
      <c r="H28" s="10" t="s">
        <v>103</v>
      </c>
    </row>
    <row r="44" spans="2:8" x14ac:dyDescent="0.25">
      <c r="D44" s="9" t="s">
        <v>70</v>
      </c>
      <c r="F44" s="9" t="s">
        <v>70</v>
      </c>
    </row>
    <row r="45" spans="2:8" x14ac:dyDescent="0.25">
      <c r="B45" s="9" t="s">
        <v>70</v>
      </c>
      <c r="D45" t="s">
        <v>102</v>
      </c>
      <c r="F45" t="s">
        <v>101</v>
      </c>
      <c r="H45" t="s">
        <v>100</v>
      </c>
    </row>
    <row r="46" spans="2:8" x14ac:dyDescent="0.25">
      <c r="B46" t="s">
        <v>99</v>
      </c>
      <c r="D46" t="s">
        <v>98</v>
      </c>
      <c r="F46" t="s">
        <v>97</v>
      </c>
    </row>
    <row r="47" spans="2:8" x14ac:dyDescent="0.25">
      <c r="B47" t="s">
        <v>96</v>
      </c>
      <c r="D47" t="s">
        <v>76</v>
      </c>
      <c r="F47" t="s">
        <v>95</v>
      </c>
    </row>
    <row r="48" spans="2:8" x14ac:dyDescent="0.25">
      <c r="B48" t="s">
        <v>94</v>
      </c>
      <c r="F48" t="s">
        <v>93</v>
      </c>
    </row>
    <row r="49" spans="2:8" x14ac:dyDescent="0.25">
      <c r="B49" t="s">
        <v>74</v>
      </c>
      <c r="F49" t="s">
        <v>92</v>
      </c>
    </row>
    <row r="50" spans="2:8" x14ac:dyDescent="0.25">
      <c r="F50" t="s">
        <v>74</v>
      </c>
    </row>
    <row r="52" spans="2:8" ht="61.5" x14ac:dyDescent="0.25">
      <c r="B52" s="144" t="s">
        <v>91</v>
      </c>
      <c r="C52" s="144"/>
      <c r="D52" s="144"/>
      <c r="E52" s="144"/>
      <c r="F52" s="144"/>
      <c r="G52" s="144"/>
      <c r="H52" s="144"/>
    </row>
    <row r="54" spans="2:8" s="8" customFormat="1" ht="57.75" customHeight="1" x14ac:dyDescent="0.25">
      <c r="B54" s="11" t="s">
        <v>90</v>
      </c>
      <c r="D54" s="11" t="s">
        <v>89</v>
      </c>
      <c r="F54" s="11" t="s">
        <v>88</v>
      </c>
    </row>
    <row r="70" spans="1:8" x14ac:dyDescent="0.25">
      <c r="B70" s="9" t="s">
        <v>70</v>
      </c>
      <c r="D70" s="9" t="s">
        <v>70</v>
      </c>
      <c r="F70" s="9" t="s">
        <v>70</v>
      </c>
    </row>
    <row r="71" spans="1:8" x14ac:dyDescent="0.25">
      <c r="B71" t="s">
        <v>87</v>
      </c>
      <c r="D71" t="s">
        <v>86</v>
      </c>
      <c r="F71" t="s">
        <v>85</v>
      </c>
    </row>
    <row r="72" spans="1:8" x14ac:dyDescent="0.25">
      <c r="B72" t="s">
        <v>84</v>
      </c>
      <c r="D72" t="s">
        <v>83</v>
      </c>
      <c r="F72" t="s">
        <v>82</v>
      </c>
    </row>
    <row r="73" spans="1:8" x14ac:dyDescent="0.25">
      <c r="B73" t="s">
        <v>81</v>
      </c>
      <c r="D73" t="s">
        <v>80</v>
      </c>
      <c r="F73" t="s">
        <v>79</v>
      </c>
    </row>
    <row r="74" spans="1:8" x14ac:dyDescent="0.25">
      <c r="D74" t="s">
        <v>78</v>
      </c>
      <c r="F74" t="s">
        <v>77</v>
      </c>
    </row>
    <row r="75" spans="1:8" x14ac:dyDescent="0.25">
      <c r="D75" t="s">
        <v>76</v>
      </c>
      <c r="F75" t="s">
        <v>75</v>
      </c>
    </row>
    <row r="76" spans="1:8" x14ac:dyDescent="0.25">
      <c r="F76" t="s">
        <v>74</v>
      </c>
    </row>
    <row r="78" spans="1:8" ht="36" customHeight="1" x14ac:dyDescent="0.25">
      <c r="A78" s="8"/>
      <c r="B78" s="11" t="s">
        <v>73</v>
      </c>
      <c r="C78" s="8"/>
      <c r="D78" s="11" t="s">
        <v>72</v>
      </c>
      <c r="E78" s="8"/>
      <c r="F78" s="11" t="s">
        <v>71</v>
      </c>
      <c r="G78" s="8"/>
      <c r="H78" s="8"/>
    </row>
    <row r="94" spans="2:6" x14ac:dyDescent="0.25">
      <c r="B94" s="9" t="s">
        <v>70</v>
      </c>
      <c r="D94" s="9" t="s">
        <v>70</v>
      </c>
      <c r="F94" s="9" t="s">
        <v>70</v>
      </c>
    </row>
    <row r="95" spans="2:6" x14ac:dyDescent="0.25">
      <c r="B95" t="s">
        <v>69</v>
      </c>
      <c r="D95" t="s">
        <v>68</v>
      </c>
      <c r="F95" t="s">
        <v>67</v>
      </c>
    </row>
    <row r="96" spans="2:6" x14ac:dyDescent="0.25">
      <c r="B96" t="s">
        <v>66</v>
      </c>
      <c r="D96" t="s">
        <v>65</v>
      </c>
      <c r="F96" t="s">
        <v>64</v>
      </c>
    </row>
    <row r="97" spans="2:6" x14ac:dyDescent="0.25">
      <c r="B97" t="s">
        <v>63</v>
      </c>
      <c r="D97" t="s">
        <v>62</v>
      </c>
      <c r="F97" t="s">
        <v>61</v>
      </c>
    </row>
    <row r="98" spans="2:6" x14ac:dyDescent="0.25">
      <c r="B98" t="s">
        <v>61</v>
      </c>
      <c r="D98" t="s">
        <v>61</v>
      </c>
    </row>
  </sheetData>
  <mergeCells count="3">
    <mergeCell ref="B2:H2"/>
    <mergeCell ref="H20:H26"/>
    <mergeCell ref="B52:H52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Header>&amp;L&amp;G&amp;C&amp;R</oddHeader>
    <oddFooter>&amp;L&amp;C&amp;G&amp;R</oddFooter>
  </headerFooter>
  <rowBreaks count="1" manualBreakCount="1">
    <brk id="51" max="7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2AE0-6018-4829-B29A-8A0EB3893920}">
  <sheetPr codeName="Feuil1">
    <tabColor rgb="FF00B0F0"/>
  </sheetPr>
  <dimension ref="A2:N24"/>
  <sheetViews>
    <sheetView showGridLines="0" topLeftCell="E1" zoomScale="110" zoomScaleNormal="110" workbookViewId="0">
      <selection activeCell="J41" sqref="J41"/>
    </sheetView>
  </sheetViews>
  <sheetFormatPr baseColWidth="10" defaultColWidth="10.85546875" defaultRowHeight="15" x14ac:dyDescent="0.25"/>
  <cols>
    <col min="1" max="1" width="2.85546875" style="40" customWidth="1"/>
    <col min="2" max="2" width="36.42578125" style="40" customWidth="1"/>
    <col min="3" max="4" width="14.42578125" style="41" customWidth="1"/>
    <col min="5" max="5" width="14.85546875" style="42" customWidth="1"/>
    <col min="6" max="6" width="16.5703125" style="42" customWidth="1"/>
    <col min="7" max="8" width="13.42578125" style="42" customWidth="1"/>
    <col min="9" max="9" width="3" style="40" customWidth="1"/>
    <col min="10" max="10" width="36.42578125" style="40" customWidth="1"/>
    <col min="11" max="11" width="14.42578125" style="42" customWidth="1"/>
    <col min="12" max="12" width="17.42578125" style="42" customWidth="1"/>
    <col min="13" max="14" width="13.42578125" style="42" customWidth="1"/>
    <col min="15" max="15" width="2.42578125" style="40" customWidth="1"/>
    <col min="16" max="16384" width="10.85546875" style="40"/>
  </cols>
  <sheetData>
    <row r="2" spans="1:14" ht="36" x14ac:dyDescent="0.25">
      <c r="B2" s="145" t="s">
        <v>121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7"/>
    </row>
    <row r="4" spans="1:14" ht="26.25" x14ac:dyDescent="0.25">
      <c r="B4" s="148" t="s">
        <v>122</v>
      </c>
      <c r="C4" s="149"/>
      <c r="D4" s="149"/>
      <c r="E4" s="149"/>
      <c r="F4" s="149"/>
      <c r="G4" s="149"/>
      <c r="H4" s="150"/>
      <c r="J4" s="159" t="s">
        <v>137</v>
      </c>
      <c r="K4" s="159"/>
      <c r="L4" s="159"/>
      <c r="M4" s="159"/>
      <c r="N4" s="159"/>
    </row>
    <row r="5" spans="1:14" ht="11.25" customHeight="1" x14ac:dyDescent="0.25"/>
    <row r="6" spans="1:14" ht="33.75" customHeight="1" x14ac:dyDescent="0.25">
      <c r="A6" s="43"/>
      <c r="B6" s="153" t="s">
        <v>123</v>
      </c>
      <c r="C6" s="153" t="s">
        <v>124</v>
      </c>
      <c r="D6" s="153" t="s">
        <v>125</v>
      </c>
      <c r="E6" s="157" t="s">
        <v>126</v>
      </c>
      <c r="F6" s="158"/>
      <c r="G6" s="151" t="s">
        <v>129</v>
      </c>
      <c r="H6" s="155" t="s">
        <v>130</v>
      </c>
      <c r="J6" s="153" t="s">
        <v>1</v>
      </c>
      <c r="K6" s="157" t="s">
        <v>138</v>
      </c>
      <c r="L6" s="158"/>
      <c r="M6" s="151" t="s">
        <v>129</v>
      </c>
      <c r="N6" s="155" t="s">
        <v>139</v>
      </c>
    </row>
    <row r="7" spans="1:14" ht="24" x14ac:dyDescent="0.25">
      <c r="A7" s="43"/>
      <c r="B7" s="154"/>
      <c r="C7" s="154"/>
      <c r="D7" s="154"/>
      <c r="E7" s="80" t="s">
        <v>127</v>
      </c>
      <c r="F7" s="81" t="s">
        <v>128</v>
      </c>
      <c r="G7" s="152"/>
      <c r="H7" s="156"/>
      <c r="J7" s="154"/>
      <c r="K7" s="80" t="s">
        <v>135</v>
      </c>
      <c r="L7" s="81" t="s">
        <v>136</v>
      </c>
      <c r="M7" s="152"/>
      <c r="N7" s="156"/>
    </row>
    <row r="8" spans="1:14" ht="30.95" customHeight="1" x14ac:dyDescent="0.25">
      <c r="A8" s="44"/>
      <c r="B8" s="88" t="s">
        <v>6</v>
      </c>
      <c r="C8" s="123" t="s">
        <v>5</v>
      </c>
      <c r="D8" s="123" t="s">
        <v>4</v>
      </c>
      <c r="E8" s="89">
        <f>'04-Budget géré par AMIDEX'!D13</f>
        <v>0</v>
      </c>
      <c r="F8" s="90"/>
      <c r="G8" s="91"/>
      <c r="H8" s="87">
        <f>SUM(E8:G8)</f>
        <v>0</v>
      </c>
      <c r="J8" s="82" t="s">
        <v>133</v>
      </c>
      <c r="K8" s="83">
        <f>'04-Budget géré par AMIDEX'!E23</f>
        <v>0</v>
      </c>
      <c r="L8" s="84">
        <f>'04-Budget géré par AMIDEX'!F23</f>
        <v>0</v>
      </c>
      <c r="M8" s="160">
        <f>G21</f>
        <v>0</v>
      </c>
      <c r="N8" s="48">
        <f>SUM(K8:M8)</f>
        <v>0</v>
      </c>
    </row>
    <row r="9" spans="1:14" ht="30.95" customHeight="1" x14ac:dyDescent="0.25">
      <c r="A9" s="44"/>
      <c r="B9" s="49"/>
      <c r="C9" s="45"/>
      <c r="D9" s="45"/>
      <c r="E9" s="92"/>
      <c r="F9" s="50"/>
      <c r="G9" s="57"/>
      <c r="H9" s="51">
        <f t="shared" ref="H9:H20" si="0">SUM(E9:G9)</f>
        <v>0</v>
      </c>
      <c r="J9" s="82" t="s">
        <v>134</v>
      </c>
      <c r="K9" s="83">
        <f>'04-Budget géré par AMIDEX'!E24</f>
        <v>0</v>
      </c>
      <c r="L9" s="84">
        <f>'04-Budget géré par AMIDEX'!F24</f>
        <v>0</v>
      </c>
      <c r="M9" s="161"/>
      <c r="N9" s="48">
        <f>SUM(K9:M9)</f>
        <v>0</v>
      </c>
    </row>
    <row r="10" spans="1:14" ht="30.95" customHeight="1" x14ac:dyDescent="0.25">
      <c r="A10" s="44"/>
      <c r="B10" s="49"/>
      <c r="C10" s="45"/>
      <c r="D10" s="45"/>
      <c r="E10" s="92"/>
      <c r="F10" s="50"/>
      <c r="G10" s="57"/>
      <c r="H10" s="51">
        <f t="shared" si="0"/>
        <v>0</v>
      </c>
      <c r="J10" s="122" t="s">
        <v>132</v>
      </c>
      <c r="K10" s="69">
        <f>SUM(K8:K9)</f>
        <v>0</v>
      </c>
      <c r="L10" s="55">
        <f>SUM(L8:L9)</f>
        <v>0</v>
      </c>
      <c r="M10" s="56">
        <f>SUM(M8:M9)</f>
        <v>0</v>
      </c>
      <c r="N10" s="47">
        <f>SUM(N8:N9)</f>
        <v>0</v>
      </c>
    </row>
    <row r="11" spans="1:14" ht="30.95" customHeight="1" x14ac:dyDescent="0.25">
      <c r="A11" s="44"/>
      <c r="B11" s="49"/>
      <c r="C11" s="45"/>
      <c r="D11" s="45"/>
      <c r="E11" s="92"/>
      <c r="F11" s="50"/>
      <c r="G11" s="57"/>
      <c r="H11" s="51">
        <f t="shared" si="0"/>
        <v>0</v>
      </c>
      <c r="J11" s="162" t="s">
        <v>44</v>
      </c>
      <c r="K11" s="162"/>
      <c r="L11" s="162"/>
      <c r="M11" s="162"/>
      <c r="N11" s="162"/>
    </row>
    <row r="12" spans="1:14" ht="30.95" customHeight="1" x14ac:dyDescent="0.25">
      <c r="A12" s="44"/>
      <c r="B12" s="49"/>
      <c r="C12" s="45"/>
      <c r="D12" s="45"/>
      <c r="E12" s="92"/>
      <c r="F12" s="50"/>
      <c r="G12" s="57"/>
      <c r="H12" s="51">
        <f t="shared" si="0"/>
        <v>0</v>
      </c>
      <c r="J12" s="93" t="str">
        <f>IF(N10&lt;&gt;H21,"Attention le budget n'est pas équilibré, merci d'apporter les modifications nécessaires","")</f>
        <v/>
      </c>
      <c r="K12" s="85"/>
      <c r="L12" s="85"/>
      <c r="M12" s="85"/>
      <c r="N12" s="86"/>
    </row>
    <row r="13" spans="1:14" ht="30.95" customHeight="1" x14ac:dyDescent="0.25">
      <c r="A13" s="44"/>
      <c r="B13" s="49"/>
      <c r="C13" s="45"/>
      <c r="D13" s="45"/>
      <c r="E13" s="92"/>
      <c r="F13" s="50"/>
      <c r="G13" s="57"/>
      <c r="H13" s="51">
        <f t="shared" si="0"/>
        <v>0</v>
      </c>
      <c r="J13" s="122" t="s">
        <v>131</v>
      </c>
      <c r="K13" s="52"/>
      <c r="L13" s="52"/>
      <c r="M13" s="52"/>
      <c r="N13" s="53"/>
    </row>
    <row r="14" spans="1:14" ht="30.95" customHeight="1" x14ac:dyDescent="0.25">
      <c r="A14" s="44"/>
      <c r="B14" s="49"/>
      <c r="C14" s="45"/>
      <c r="D14" s="45"/>
      <c r="E14" s="92"/>
      <c r="F14" s="50"/>
      <c r="G14" s="57"/>
      <c r="H14" s="51">
        <f t="shared" si="0"/>
        <v>0</v>
      </c>
      <c r="J14" s="163"/>
      <c r="K14" s="164"/>
      <c r="L14" s="164"/>
      <c r="M14" s="164"/>
      <c r="N14" s="165"/>
    </row>
    <row r="15" spans="1:14" ht="30.95" customHeight="1" x14ac:dyDescent="0.25">
      <c r="A15" s="44"/>
      <c r="B15" s="49"/>
      <c r="C15" s="45"/>
      <c r="D15" s="45"/>
      <c r="E15" s="92"/>
      <c r="F15" s="50"/>
      <c r="G15" s="57"/>
      <c r="H15" s="51">
        <f t="shared" si="0"/>
        <v>0</v>
      </c>
      <c r="J15" s="166"/>
      <c r="K15" s="167"/>
      <c r="L15" s="167"/>
      <c r="M15" s="167"/>
      <c r="N15" s="168"/>
    </row>
    <row r="16" spans="1:14" ht="30.95" customHeight="1" x14ac:dyDescent="0.25">
      <c r="A16" s="44"/>
      <c r="B16" s="49"/>
      <c r="C16" s="45"/>
      <c r="D16" s="45"/>
      <c r="E16" s="92"/>
      <c r="F16" s="50"/>
      <c r="G16" s="57"/>
      <c r="H16" s="51">
        <f t="shared" si="0"/>
        <v>0</v>
      </c>
      <c r="J16" s="166"/>
      <c r="K16" s="167"/>
      <c r="L16" s="167"/>
      <c r="M16" s="167"/>
      <c r="N16" s="168"/>
    </row>
    <row r="17" spans="1:14" ht="30.95" customHeight="1" x14ac:dyDescent="0.25">
      <c r="A17" s="44"/>
      <c r="B17" s="49"/>
      <c r="C17" s="45"/>
      <c r="D17" s="45"/>
      <c r="E17" s="92"/>
      <c r="F17" s="50"/>
      <c r="G17" s="57"/>
      <c r="H17" s="51">
        <f t="shared" si="0"/>
        <v>0</v>
      </c>
      <c r="J17" s="166"/>
      <c r="K17" s="167"/>
      <c r="L17" s="167"/>
      <c r="M17" s="167"/>
      <c r="N17" s="168"/>
    </row>
    <row r="18" spans="1:14" ht="30.95" customHeight="1" x14ac:dyDescent="0.25">
      <c r="A18" s="44"/>
      <c r="B18" s="49"/>
      <c r="C18" s="45"/>
      <c r="D18" s="45"/>
      <c r="E18" s="92"/>
      <c r="F18" s="50"/>
      <c r="G18" s="57"/>
      <c r="H18" s="51">
        <f t="shared" si="0"/>
        <v>0</v>
      </c>
      <c r="J18" s="166"/>
      <c r="K18" s="167"/>
      <c r="L18" s="167"/>
      <c r="M18" s="167"/>
      <c r="N18" s="168"/>
    </row>
    <row r="19" spans="1:14" ht="30.95" customHeight="1" x14ac:dyDescent="0.25">
      <c r="A19" s="44"/>
      <c r="B19" s="49"/>
      <c r="C19" s="45"/>
      <c r="D19" s="45"/>
      <c r="E19" s="92"/>
      <c r="F19" s="50"/>
      <c r="G19" s="57"/>
      <c r="H19" s="51">
        <f t="shared" si="0"/>
        <v>0</v>
      </c>
      <c r="J19" s="166"/>
      <c r="K19" s="167"/>
      <c r="L19" s="167"/>
      <c r="M19" s="167"/>
      <c r="N19" s="168"/>
    </row>
    <row r="20" spans="1:14" ht="30.95" customHeight="1" x14ac:dyDescent="0.25">
      <c r="A20" s="44"/>
      <c r="B20" s="49"/>
      <c r="C20" s="45"/>
      <c r="D20" s="45"/>
      <c r="E20" s="92"/>
      <c r="F20" s="50"/>
      <c r="G20" s="57"/>
      <c r="H20" s="51">
        <f t="shared" si="0"/>
        <v>0</v>
      </c>
      <c r="J20" s="166"/>
      <c r="K20" s="167"/>
      <c r="L20" s="167"/>
      <c r="M20" s="167"/>
      <c r="N20" s="168"/>
    </row>
    <row r="21" spans="1:14" ht="30.95" customHeight="1" x14ac:dyDescent="0.25">
      <c r="A21" s="44"/>
      <c r="B21" s="172" t="s">
        <v>17</v>
      </c>
      <c r="C21" s="173"/>
      <c r="D21" s="174"/>
      <c r="E21" s="54">
        <f>SUM(E8:E20)</f>
        <v>0</v>
      </c>
      <c r="F21" s="55">
        <f>SUM(F8:F20)</f>
        <v>0</v>
      </c>
      <c r="G21" s="56">
        <f>SUM(G8:G20)</f>
        <v>0</v>
      </c>
      <c r="H21" s="47">
        <f>SUM(H8:H20)</f>
        <v>0</v>
      </c>
      <c r="J21" s="169"/>
      <c r="K21" s="170"/>
      <c r="L21" s="170"/>
      <c r="M21" s="170"/>
      <c r="N21" s="171"/>
    </row>
    <row r="22" spans="1:14" ht="17.45" customHeight="1" x14ac:dyDescent="0.25">
      <c r="A22" s="44"/>
      <c r="E22" s="46"/>
      <c r="F22" s="46"/>
      <c r="G22" s="46"/>
      <c r="H22" s="46"/>
      <c r="K22" s="40"/>
      <c r="L22" s="40"/>
      <c r="M22" s="40"/>
      <c r="N22" s="40"/>
    </row>
    <row r="23" spans="1:14" x14ac:dyDescent="0.25">
      <c r="K23" s="40"/>
      <c r="L23" s="40"/>
      <c r="M23" s="40"/>
      <c r="N23" s="40"/>
    </row>
    <row r="24" spans="1:14" x14ac:dyDescent="0.25">
      <c r="K24" s="40"/>
      <c r="L24" s="40"/>
      <c r="M24" s="40"/>
      <c r="N24" s="40"/>
    </row>
  </sheetData>
  <sheetProtection sort="0" autoFilter="0" pivotTables="0"/>
  <mergeCells count="17">
    <mergeCell ref="M8:M9"/>
    <mergeCell ref="J11:N11"/>
    <mergeCell ref="J14:N21"/>
    <mergeCell ref="B21:D21"/>
    <mergeCell ref="B2:N2"/>
    <mergeCell ref="B4:H4"/>
    <mergeCell ref="G6:G7"/>
    <mergeCell ref="B6:B7"/>
    <mergeCell ref="C6:C7"/>
    <mergeCell ref="D6:D7"/>
    <mergeCell ref="H6:H7"/>
    <mergeCell ref="J6:J7"/>
    <mergeCell ref="K6:L6"/>
    <mergeCell ref="M6:M7"/>
    <mergeCell ref="N6:N7"/>
    <mergeCell ref="E6:F6"/>
    <mergeCell ref="J4:N4"/>
  </mergeCells>
  <dataValidations count="2">
    <dataValidation type="list" allowBlank="1" showInputMessage="1" showErrorMessage="1" sqref="D8:D20" xr:uid="{592B99F7-1B2A-42E7-B8C0-49AD0E634171}">
      <formula1>nature</formula1>
    </dataValidation>
    <dataValidation type="list" allowBlank="1" showInputMessage="1" showErrorMessage="1" sqref="C8:C20" xr:uid="{6A6A0703-98CA-4E0C-97F1-79161F575FEF}">
      <formula1>statut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7" orientation="landscape" horizontalDpi="1200" verticalDpi="1200" r:id="rId1"/>
  <headerFooter>
    <oddHeader>&amp;L&amp;G&amp;R&amp;P/&amp;N</oddHeader>
    <oddFooter>&amp;C&amp;G</oddFooter>
  </headerFooter>
  <ignoredErrors>
    <ignoredError sqref="H8 H9:H20" formulaRange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494A-0484-4CAC-9DFC-1BF3A5B3ADC3}">
  <sheetPr codeName="Feuil4">
    <tabColor rgb="FF00B0F0"/>
  </sheetPr>
  <dimension ref="B1:S71"/>
  <sheetViews>
    <sheetView showGridLines="0" tabSelected="1" topLeftCell="A10" zoomScaleNormal="100" workbookViewId="0">
      <selection activeCell="C28" sqref="C28"/>
    </sheetView>
  </sheetViews>
  <sheetFormatPr baseColWidth="10" defaultColWidth="19.140625" defaultRowHeight="15" x14ac:dyDescent="0.25"/>
  <cols>
    <col min="1" max="1" width="3.85546875" style="3" customWidth="1"/>
    <col min="2" max="2" width="19" style="3" customWidth="1"/>
    <col min="3" max="3" width="37" style="3" customWidth="1"/>
    <col min="4" max="4" width="50.5703125" style="2" customWidth="1"/>
    <col min="5" max="6" width="12.140625" style="2" customWidth="1"/>
    <col min="7" max="7" width="13.42578125" style="2" bestFit="1" customWidth="1"/>
    <col min="8" max="8" width="52.5703125" style="3" customWidth="1"/>
    <col min="9" max="18" width="10.42578125" style="3" hidden="1" customWidth="1"/>
    <col min="19" max="19" width="0.85546875" style="3" hidden="1" customWidth="1"/>
    <col min="20" max="16384" width="19.140625" style="3"/>
  </cols>
  <sheetData>
    <row r="1" spans="2:19" s="5" customFormat="1" x14ac:dyDescent="0.25">
      <c r="D1" s="6"/>
      <c r="E1" s="6"/>
      <c r="F1" s="6"/>
      <c r="G1" s="6"/>
    </row>
    <row r="2" spans="2:19" s="5" customFormat="1" ht="26.25" x14ac:dyDescent="0.25">
      <c r="B2" s="124" t="s">
        <v>140</v>
      </c>
      <c r="C2" s="97"/>
      <c r="D2" s="97"/>
      <c r="E2" s="97"/>
      <c r="F2" s="97"/>
      <c r="G2" s="97"/>
      <c r="H2" s="98"/>
    </row>
    <row r="3" spans="2:19" s="17" customFormat="1" ht="15.75" x14ac:dyDescent="0.25">
      <c r="E3" s="31"/>
      <c r="F3" s="31"/>
      <c r="G3" s="31"/>
      <c r="I3" s="5"/>
      <c r="J3" s="5"/>
      <c r="K3" s="5"/>
      <c r="L3" s="5"/>
      <c r="M3" s="5"/>
      <c r="N3" s="5"/>
      <c r="O3" s="5"/>
      <c r="P3" s="5"/>
      <c r="Q3" s="5"/>
      <c r="R3" s="5"/>
      <c r="S3" s="5"/>
    </row>
    <row r="4" spans="2:19" s="5" customFormat="1" ht="15.75" x14ac:dyDescent="0.25">
      <c r="B4" s="74" t="s">
        <v>141</v>
      </c>
      <c r="C4" s="75"/>
      <c r="D4" s="61"/>
      <c r="E4" s="62"/>
      <c r="F4" s="6"/>
      <c r="G4" s="6"/>
    </row>
    <row r="5" spans="2:19" s="5" customFormat="1" ht="15.75" x14ac:dyDescent="0.25">
      <c r="B5" s="74" t="s">
        <v>142</v>
      </c>
      <c r="C5" s="75"/>
      <c r="D5" s="61"/>
      <c r="E5" s="62"/>
      <c r="F5" s="6"/>
      <c r="G5" s="6"/>
    </row>
    <row r="6" spans="2:19" s="5" customFormat="1" ht="15.75" x14ac:dyDescent="0.25">
      <c r="B6" s="74" t="s">
        <v>143</v>
      </c>
      <c r="C6" s="75"/>
      <c r="D6" s="61"/>
      <c r="E6" s="62"/>
      <c r="F6" s="6"/>
      <c r="G6" s="6"/>
    </row>
    <row r="7" spans="2:19" s="5" customFormat="1" ht="15.75" x14ac:dyDescent="0.25">
      <c r="B7" s="74" t="s">
        <v>144</v>
      </c>
      <c r="C7" s="75"/>
      <c r="D7" s="61"/>
      <c r="E7" s="62"/>
      <c r="F7" s="6"/>
      <c r="G7" s="6"/>
    </row>
    <row r="8" spans="2:19" s="5" customFormat="1" ht="15.75" x14ac:dyDescent="0.25">
      <c r="B8" s="74" t="s">
        <v>145</v>
      </c>
      <c r="C8" s="75"/>
      <c r="D8" s="61"/>
      <c r="E8" s="62"/>
      <c r="F8" s="6"/>
      <c r="G8" s="6"/>
    </row>
    <row r="9" spans="2:19" s="5" customFormat="1" ht="15.75" x14ac:dyDescent="0.25">
      <c r="B9" s="178" t="s">
        <v>146</v>
      </c>
      <c r="C9" s="179"/>
      <c r="D9" s="61"/>
      <c r="E9" s="62"/>
      <c r="F9" s="6"/>
      <c r="G9" s="6"/>
    </row>
    <row r="10" spans="2:19" s="5" customFormat="1" ht="15.75" x14ac:dyDescent="0.25">
      <c r="B10" s="74" t="s">
        <v>147</v>
      </c>
      <c r="C10" s="75"/>
      <c r="D10" s="61"/>
      <c r="E10" s="62"/>
      <c r="F10" s="6"/>
      <c r="G10" s="6"/>
    </row>
    <row r="11" spans="2:19" s="5" customFormat="1" ht="15.75" x14ac:dyDescent="0.25">
      <c r="B11" s="74" t="s">
        <v>148</v>
      </c>
      <c r="C11" s="75"/>
      <c r="D11" s="61"/>
      <c r="E11" s="62"/>
      <c r="F11" s="6"/>
      <c r="G11" s="6"/>
    </row>
    <row r="12" spans="2:19" x14ac:dyDescent="0.25">
      <c r="B12" s="34"/>
    </row>
    <row r="13" spans="2:19" ht="15.95" customHeight="1" x14ac:dyDescent="0.25">
      <c r="B13" s="175" t="s">
        <v>149</v>
      </c>
      <c r="C13" s="175"/>
      <c r="D13" s="94"/>
      <c r="F13" s="79" t="str">
        <f>IF(E25&gt;D13,"Attention budget AMIDEX dépassé","")</f>
        <v/>
      </c>
    </row>
    <row r="14" spans="2:19" ht="15.95" customHeight="1" x14ac:dyDescent="0.25">
      <c r="B14" s="176" t="s">
        <v>150</v>
      </c>
      <c r="C14" s="176"/>
      <c r="D14" s="95"/>
      <c r="F14" s="79" t="str">
        <f>IF(F25&gt;D14,"Attention budget partenaires dépassé","")</f>
        <v/>
      </c>
    </row>
    <row r="15" spans="2:19" ht="18.95" customHeight="1" x14ac:dyDescent="0.25">
      <c r="B15" s="177" t="s">
        <v>151</v>
      </c>
      <c r="C15" s="177"/>
      <c r="D15" s="96">
        <f>SUM(D13:D14)</f>
        <v>0</v>
      </c>
      <c r="F15" s="79" t="str">
        <f>IF(G25&gt;D15,"Attention budget partenaires dépassé","")</f>
        <v/>
      </c>
    </row>
    <row r="16" spans="2:19" x14ac:dyDescent="0.25">
      <c r="D16" s="3"/>
    </row>
    <row r="17" spans="2:19" ht="15.75" x14ac:dyDescent="0.25">
      <c r="C17" s="125" t="s">
        <v>152</v>
      </c>
      <c r="D17" s="35"/>
      <c r="E17" s="35"/>
      <c r="F17" s="35"/>
      <c r="G17" s="35"/>
    </row>
    <row r="18" spans="2:19" x14ac:dyDescent="0.25">
      <c r="C18" s="126" t="s">
        <v>153</v>
      </c>
      <c r="D18" s="35"/>
      <c r="E18" s="35"/>
      <c r="F18" s="35"/>
      <c r="G18" s="35"/>
    </row>
    <row r="19" spans="2:19" x14ac:dyDescent="0.25">
      <c r="C19" s="127" t="s">
        <v>154</v>
      </c>
      <c r="D19" s="35"/>
      <c r="E19" s="35"/>
      <c r="F19" s="35"/>
      <c r="G19" s="35"/>
    </row>
    <row r="20" spans="2:19" x14ac:dyDescent="0.25">
      <c r="C20" s="127" t="s">
        <v>155</v>
      </c>
      <c r="D20" s="35"/>
      <c r="E20" s="35"/>
      <c r="F20" s="35"/>
      <c r="G20" s="35"/>
    </row>
    <row r="21" spans="2:19" x14ac:dyDescent="0.25">
      <c r="B21" s="68"/>
    </row>
    <row r="22" spans="2:19" ht="90" x14ac:dyDescent="0.25">
      <c r="B22" s="68"/>
      <c r="D22" s="128" t="s">
        <v>156</v>
      </c>
      <c r="E22" s="60" t="s">
        <v>157</v>
      </c>
      <c r="F22" s="30" t="s">
        <v>136</v>
      </c>
      <c r="G22" s="58" t="s">
        <v>158</v>
      </c>
      <c r="H22" s="36" t="s">
        <v>159</v>
      </c>
      <c r="I22" s="99" t="s">
        <v>7</v>
      </c>
      <c r="J22" s="99" t="s">
        <v>8</v>
      </c>
      <c r="K22" s="99" t="s">
        <v>9</v>
      </c>
      <c r="L22" s="99" t="s">
        <v>10</v>
      </c>
      <c r="M22" s="99" t="s">
        <v>11</v>
      </c>
      <c r="N22" s="99" t="s">
        <v>12</v>
      </c>
      <c r="O22" s="99" t="s">
        <v>13</v>
      </c>
      <c r="P22" s="99" t="s">
        <v>14</v>
      </c>
      <c r="Q22" s="99" t="s">
        <v>15</v>
      </c>
      <c r="R22" s="99" t="s">
        <v>16</v>
      </c>
      <c r="S22" s="58" t="s">
        <v>0</v>
      </c>
    </row>
    <row r="23" spans="2:19" x14ac:dyDescent="0.25">
      <c r="B23" s="68"/>
      <c r="D23" s="129" t="s">
        <v>160</v>
      </c>
      <c r="E23" s="63">
        <f>TableF[[#Totals],[AMIDEX costs]]</f>
        <v>0</v>
      </c>
      <c r="F23" s="64">
        <f>TableF[[#Totals],[Partner costs]]</f>
        <v>0</v>
      </c>
      <c r="G23" s="59">
        <f>SUM(SYNTHESE[[#This Row],[AMIDEX costs]:[Partner costs]])</f>
        <v>0</v>
      </c>
      <c r="H23" s="37">
        <f>IFERROR(SYNTHESE[[#This Row],[TOTAL amount]]/SYNTHESE[[#Totals],[TOTAL amount]],0)</f>
        <v>0</v>
      </c>
      <c r="I23" s="78">
        <f>TableF[[#Totals],[ 2 021 ]]</f>
        <v>0</v>
      </c>
      <c r="J23" s="78">
        <f>TableF[[#Totals],[ 2 022 ]]</f>
        <v>0</v>
      </c>
      <c r="K23" s="78">
        <f>TableF[[#Totals],[ 2 023 ]]</f>
        <v>0</v>
      </c>
      <c r="L23" s="78">
        <f>TableF[[#Totals],[ 2 024 ]]</f>
        <v>0</v>
      </c>
      <c r="M23" s="78">
        <f>TableF[[#Totals],[ 2 025 ]]</f>
        <v>0</v>
      </c>
      <c r="N23" s="78">
        <f>TableF[[#Totals],[ 2 026 ]]</f>
        <v>0</v>
      </c>
      <c r="O23" s="78">
        <f>TableF[[#Totals],[ 2 027 ]]</f>
        <v>0</v>
      </c>
      <c r="P23" s="78">
        <f>TableF[[#Totals],[ 2 028 ]]</f>
        <v>0</v>
      </c>
      <c r="Q23" s="78">
        <f>TableF[[#Totals],[ 2 029 ]]</f>
        <v>0</v>
      </c>
      <c r="R23" s="78">
        <f>TableF[[#Totals],[ 2 030 ]]</f>
        <v>0</v>
      </c>
      <c r="S23" s="59">
        <f>SUM(SYNTHESE[[#This Row],[ 2 021 ]:[ 2 030 ]])</f>
        <v>0</v>
      </c>
    </row>
    <row r="24" spans="2:19" x14ac:dyDescent="0.25">
      <c r="B24" s="68"/>
      <c r="D24" s="129" t="s">
        <v>161</v>
      </c>
      <c r="E24" s="63">
        <f>TableM[[#Totals],[AMIDEX costs]]</f>
        <v>0</v>
      </c>
      <c r="F24" s="64">
        <f>TableM[[#Totals],[Partner costs]]</f>
        <v>0</v>
      </c>
      <c r="G24" s="59">
        <f>SUM(SYNTHESE[[#This Row],[AMIDEX costs]:[Partner costs]])</f>
        <v>0</v>
      </c>
      <c r="H24" s="38">
        <f>IFERROR(SYNTHESE[[#This Row],[TOTAL amount]]/SYNTHESE[[#Totals],[TOTAL amount]],0)</f>
        <v>0</v>
      </c>
      <c r="I24" s="78">
        <f>TableM[[#Totals],[ 2 021 ]]</f>
        <v>0</v>
      </c>
      <c r="J24" s="78">
        <f>TableM[[#Totals],[ 2 022 ]]</f>
        <v>0</v>
      </c>
      <c r="K24" s="78">
        <f>TableM[[#Totals],[ 2 023 ]]</f>
        <v>0</v>
      </c>
      <c r="L24" s="78">
        <f>TableM[[#Totals],[ 2 024 ]]</f>
        <v>0</v>
      </c>
      <c r="M24" s="78">
        <f>TableM[[#Totals],[ 2 025 ]]</f>
        <v>0</v>
      </c>
      <c r="N24" s="78">
        <f>TableM[[#Totals],[ 2 026 ]]</f>
        <v>0</v>
      </c>
      <c r="O24" s="78">
        <f>TableM[[#Totals],[ 2 027 ]]</f>
        <v>0</v>
      </c>
      <c r="P24" s="78">
        <f>TableM[[#Totals],[ 2 028 ]]</f>
        <v>0</v>
      </c>
      <c r="Q24" s="78">
        <f>TableM[[#Totals],[ 2 029 ]]</f>
        <v>0</v>
      </c>
      <c r="R24" s="78">
        <f>TableM[[#Totals],[ 2 030 ]]</f>
        <v>0</v>
      </c>
      <c r="S24" s="59">
        <f>SUM(SYNTHESE[[#This Row],[ 2 021 ]:[ 2 030 ]])</f>
        <v>0</v>
      </c>
    </row>
    <row r="25" spans="2:19" ht="18.75" x14ac:dyDescent="0.25">
      <c r="B25" s="68"/>
      <c r="D25" s="130" t="s">
        <v>0</v>
      </c>
      <c r="E25" s="66">
        <f>SUM(E23:E24)</f>
        <v>0</v>
      </c>
      <c r="F25" s="4">
        <f>SUM(F23:F24)</f>
        <v>0</v>
      </c>
      <c r="G25" s="67">
        <f>SUM(G23:G24)</f>
        <v>0</v>
      </c>
      <c r="H25" s="65">
        <f>IFERROR(SYNTHESE[[#Totals],[TOTAL amount]]/SYNTHESE[[#Totals],[TOTAL amount]],0)</f>
        <v>0</v>
      </c>
      <c r="I25" s="67">
        <f>SUM(I23:I24)</f>
        <v>0</v>
      </c>
      <c r="J25" s="67">
        <f>SUM(J23:J24)</f>
        <v>0</v>
      </c>
      <c r="K25" s="67">
        <f>SUM(K23:K24)</f>
        <v>0</v>
      </c>
      <c r="L25" s="67">
        <f>SUM(L23:L24)</f>
        <v>0</v>
      </c>
      <c r="M25" s="67">
        <f>SUM(M23:M24)</f>
        <v>0</v>
      </c>
      <c r="N25" s="67"/>
      <c r="O25" s="67"/>
      <c r="P25" s="67"/>
      <c r="Q25" s="67"/>
      <c r="R25" s="67"/>
      <c r="S25" s="67">
        <f>SUM(S23:S24)</f>
        <v>0</v>
      </c>
    </row>
    <row r="26" spans="2:19" x14ac:dyDescent="0.25">
      <c r="B26" s="131" t="s">
        <v>162</v>
      </c>
      <c r="C26" s="115"/>
      <c r="D26" s="35"/>
      <c r="E26" s="35"/>
      <c r="F26" s="35"/>
      <c r="G26" s="35"/>
      <c r="H26" s="115"/>
    </row>
    <row r="27" spans="2:19" s="39" customFormat="1" ht="26.45" customHeight="1" x14ac:dyDescent="0.25">
      <c r="B27" s="132" t="s">
        <v>156</v>
      </c>
      <c r="C27" s="132" t="s">
        <v>163</v>
      </c>
      <c r="D27" s="132" t="s">
        <v>164</v>
      </c>
      <c r="E27" s="60" t="s">
        <v>157</v>
      </c>
      <c r="F27" s="30" t="s">
        <v>136</v>
      </c>
      <c r="G27" s="58" t="s">
        <v>158</v>
      </c>
      <c r="H27" s="58" t="s">
        <v>165</v>
      </c>
      <c r="I27" s="100" t="s">
        <v>7</v>
      </c>
      <c r="J27" s="100" t="s">
        <v>8</v>
      </c>
      <c r="K27" s="100" t="s">
        <v>9</v>
      </c>
      <c r="L27" s="100" t="s">
        <v>10</v>
      </c>
      <c r="M27" s="100" t="s">
        <v>11</v>
      </c>
      <c r="N27" s="100" t="s">
        <v>12</v>
      </c>
      <c r="O27" s="100" t="s">
        <v>13</v>
      </c>
      <c r="P27" s="100" t="s">
        <v>14</v>
      </c>
      <c r="Q27" s="100" t="s">
        <v>15</v>
      </c>
      <c r="R27" s="100" t="s">
        <v>16</v>
      </c>
      <c r="S27" s="76" t="s">
        <v>0</v>
      </c>
    </row>
    <row r="28" spans="2:19" ht="26.45" customHeight="1" x14ac:dyDescent="0.25">
      <c r="B28" s="77" t="s">
        <v>160</v>
      </c>
      <c r="D28" s="3"/>
      <c r="E28" s="33"/>
      <c r="F28" s="32"/>
      <c r="G28" s="59">
        <f>SUM(TableF[[#This Row],[AMIDEX costs]:[Partner costs]])</f>
        <v>0</v>
      </c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59">
        <f>SUM(TableF[[#This Row],[ 2 021 ]:[ 2 030 ]])</f>
        <v>0</v>
      </c>
    </row>
    <row r="29" spans="2:19" ht="26.45" customHeight="1" x14ac:dyDescent="0.25">
      <c r="B29" s="77" t="s">
        <v>160</v>
      </c>
      <c r="D29" s="3"/>
      <c r="E29" s="33"/>
      <c r="F29" s="32"/>
      <c r="G29" s="59">
        <f>SUM(TableF[[#This Row],[AMIDEX costs]:[Partner costs]])</f>
        <v>0</v>
      </c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59">
        <f>SUM(TableF[[#This Row],[ 2 021 ]:[ 2 030 ]])</f>
        <v>0</v>
      </c>
    </row>
    <row r="30" spans="2:19" ht="26.45" customHeight="1" x14ac:dyDescent="0.25">
      <c r="B30" s="77" t="s">
        <v>160</v>
      </c>
      <c r="D30" s="3"/>
      <c r="E30" s="33"/>
      <c r="F30" s="32"/>
      <c r="G30" s="59">
        <f>SUM(TableF[[#This Row],[AMIDEX costs]:[Partner costs]])</f>
        <v>0</v>
      </c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59">
        <f>SUM(TableF[[#This Row],[ 2 021 ]:[ 2 030 ]])</f>
        <v>0</v>
      </c>
    </row>
    <row r="31" spans="2:19" ht="26.45" customHeight="1" x14ac:dyDescent="0.25">
      <c r="B31" s="77" t="s">
        <v>160</v>
      </c>
      <c r="D31" s="3"/>
      <c r="E31" s="33"/>
      <c r="F31" s="32"/>
      <c r="G31" s="59">
        <f>SUM(TableF[[#This Row],[AMIDEX costs]:[Partner costs]])</f>
        <v>0</v>
      </c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59">
        <f>SUM(TableF[[#This Row],[ 2 021 ]:[ 2 030 ]])</f>
        <v>0</v>
      </c>
    </row>
    <row r="32" spans="2:19" ht="26.45" customHeight="1" x14ac:dyDescent="0.25">
      <c r="B32" s="77" t="s">
        <v>160</v>
      </c>
      <c r="D32" s="3"/>
      <c r="E32" s="33"/>
      <c r="F32" s="32"/>
      <c r="G32" s="59">
        <f>SUM(TableF[[#This Row],[AMIDEX costs]:[Partner costs]])</f>
        <v>0</v>
      </c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59">
        <f>SUM(TableF[[#This Row],[ 2 021 ]:[ 2 030 ]])</f>
        <v>0</v>
      </c>
    </row>
    <row r="33" spans="2:19" ht="26.45" customHeight="1" x14ac:dyDescent="0.25">
      <c r="B33" s="77" t="s">
        <v>160</v>
      </c>
      <c r="D33" s="3"/>
      <c r="E33" s="33"/>
      <c r="F33" s="32"/>
      <c r="G33" s="59">
        <f>SUM(TableF[[#This Row],[AMIDEX costs]:[Partner costs]])</f>
        <v>0</v>
      </c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59">
        <f>SUM(TableF[[#This Row],[ 2 021 ]:[ 2 030 ]])</f>
        <v>0</v>
      </c>
    </row>
    <row r="34" spans="2:19" ht="26.45" customHeight="1" x14ac:dyDescent="0.25">
      <c r="B34" s="77" t="s">
        <v>160</v>
      </c>
      <c r="D34" s="3"/>
      <c r="E34" s="33"/>
      <c r="F34" s="32"/>
      <c r="G34" s="59">
        <f>SUM(TableF[[#This Row],[AMIDEX costs]:[Partner costs]])</f>
        <v>0</v>
      </c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59">
        <f>SUM(TableF[[#This Row],[ 2 021 ]:[ 2 030 ]])</f>
        <v>0</v>
      </c>
    </row>
    <row r="35" spans="2:19" ht="26.45" customHeight="1" x14ac:dyDescent="0.25">
      <c r="B35" s="77" t="s">
        <v>160</v>
      </c>
      <c r="D35" s="3"/>
      <c r="E35" s="33"/>
      <c r="F35" s="32"/>
      <c r="G35" s="59">
        <f>SUM(TableF[[#This Row],[AMIDEX costs]:[Partner costs]])</f>
        <v>0</v>
      </c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59">
        <f>SUM(TableF[[#This Row],[ 2 021 ]:[ 2 030 ]])</f>
        <v>0</v>
      </c>
    </row>
    <row r="36" spans="2:19" s="39" customFormat="1" ht="26.45" customHeight="1" x14ac:dyDescent="0.25">
      <c r="B36" s="77" t="s">
        <v>160</v>
      </c>
      <c r="C36" s="3"/>
      <c r="D36" s="3"/>
      <c r="E36" s="33"/>
      <c r="F36" s="32"/>
      <c r="G36" s="59">
        <f>SUM(TableF[[#This Row],[AMIDEX costs]:[Partner costs]])</f>
        <v>0</v>
      </c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59">
        <f>SUM(TableF[[#This Row],[ 2 021 ]:[ 2 030 ]])</f>
        <v>0</v>
      </c>
    </row>
    <row r="37" spans="2:19" ht="26.45" customHeight="1" x14ac:dyDescent="0.25">
      <c r="B37" s="77" t="s">
        <v>160</v>
      </c>
      <c r="D37" s="3"/>
      <c r="E37" s="33"/>
      <c r="F37" s="32"/>
      <c r="G37" s="59">
        <f>SUM(TableF[[#This Row],[AMIDEX costs]:[Partner costs]])</f>
        <v>0</v>
      </c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59">
        <f>SUM(TableF[[#This Row],[ 2 021 ]:[ 2 030 ]])</f>
        <v>0</v>
      </c>
    </row>
    <row r="38" spans="2:19" ht="26.45" customHeight="1" x14ac:dyDescent="0.25">
      <c r="B38" s="77" t="s">
        <v>160</v>
      </c>
      <c r="D38" s="3"/>
      <c r="E38" s="33"/>
      <c r="F38" s="32"/>
      <c r="G38" s="59">
        <f>SUM(TableF[[#This Row],[AMIDEX costs]:[Partner costs]])</f>
        <v>0</v>
      </c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59">
        <f>SUM(TableF[[#This Row],[ 2 021 ]:[ 2 030 ]])</f>
        <v>0</v>
      </c>
    </row>
    <row r="39" spans="2:19" ht="26.45" customHeight="1" x14ac:dyDescent="0.25">
      <c r="B39" s="77" t="s">
        <v>160</v>
      </c>
      <c r="D39" s="3"/>
      <c r="E39" s="33"/>
      <c r="F39" s="32"/>
      <c r="G39" s="59">
        <f>SUM(TableF[[#This Row],[AMIDEX costs]:[Partner costs]])</f>
        <v>0</v>
      </c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59">
        <f>SUM(TableF[[#This Row],[ 2 021 ]:[ 2 030 ]])</f>
        <v>0</v>
      </c>
    </row>
    <row r="40" spans="2:19" ht="26.45" customHeight="1" x14ac:dyDescent="0.25">
      <c r="B40" s="77" t="s">
        <v>160</v>
      </c>
      <c r="D40" s="3"/>
      <c r="E40" s="33"/>
      <c r="F40" s="32"/>
      <c r="G40" s="59">
        <f>SUM(TableF[[#This Row],[AMIDEX costs]:[Partner costs]])</f>
        <v>0</v>
      </c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59">
        <f>SUM(TableF[[#This Row],[ 2 021 ]:[ 2 030 ]])</f>
        <v>0</v>
      </c>
    </row>
    <row r="41" spans="2:19" ht="26.45" customHeight="1" x14ac:dyDescent="0.25">
      <c r="B41" s="77" t="s">
        <v>160</v>
      </c>
      <c r="D41" s="3"/>
      <c r="E41" s="33"/>
      <c r="F41" s="32"/>
      <c r="G41" s="59">
        <f>SUM(TableF[[#This Row],[AMIDEX costs]:[Partner costs]])</f>
        <v>0</v>
      </c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59">
        <f>SUM(TableF[[#This Row],[ 2 021 ]:[ 2 030 ]])</f>
        <v>0</v>
      </c>
    </row>
    <row r="42" spans="2:19" s="39" customFormat="1" ht="26.45" customHeight="1" x14ac:dyDescent="0.25">
      <c r="B42" s="77" t="s">
        <v>160</v>
      </c>
      <c r="C42" s="3"/>
      <c r="D42" s="3"/>
      <c r="E42" s="33"/>
      <c r="F42" s="32"/>
      <c r="G42" s="59">
        <f>SUM(TableF[[#This Row],[AMIDEX costs]:[Partner costs]])</f>
        <v>0</v>
      </c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59">
        <f>SUM(TableF[[#This Row],[ 2 021 ]:[ 2 030 ]])</f>
        <v>0</v>
      </c>
    </row>
    <row r="43" spans="2:19" ht="26.45" customHeight="1" x14ac:dyDescent="0.25">
      <c r="B43" s="77" t="s">
        <v>160</v>
      </c>
      <c r="D43" s="3"/>
      <c r="E43" s="33"/>
      <c r="F43" s="32"/>
      <c r="G43" s="59">
        <f>SUM(TableF[[#This Row],[AMIDEX costs]:[Partner costs]])</f>
        <v>0</v>
      </c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59">
        <f>SUM(TableF[[#This Row],[ 2 021 ]:[ 2 030 ]])</f>
        <v>0</v>
      </c>
    </row>
    <row r="44" spans="2:19" ht="26.45" customHeight="1" x14ac:dyDescent="0.25">
      <c r="B44" s="77" t="s">
        <v>160</v>
      </c>
      <c r="D44" s="3"/>
      <c r="E44" s="33"/>
      <c r="F44" s="32"/>
      <c r="G44" s="59">
        <f>SUM(TableF[[#This Row],[AMIDEX costs]:[Partner costs]])</f>
        <v>0</v>
      </c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59">
        <f>SUM(TableF[[#This Row],[ 2 021 ]:[ 2 030 ]])</f>
        <v>0</v>
      </c>
    </row>
    <row r="45" spans="2:19" ht="26.45" customHeight="1" x14ac:dyDescent="0.25">
      <c r="B45" s="77" t="s">
        <v>160</v>
      </c>
      <c r="D45" s="3"/>
      <c r="E45" s="33"/>
      <c r="F45" s="32"/>
      <c r="G45" s="59">
        <f>SUM(TableF[[#This Row],[AMIDEX costs]:[Partner costs]])</f>
        <v>0</v>
      </c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59">
        <f>SUM(TableF[[#This Row],[ 2 021 ]:[ 2 030 ]])</f>
        <v>0</v>
      </c>
    </row>
    <row r="46" spans="2:19" ht="26.45" customHeight="1" x14ac:dyDescent="0.25">
      <c r="B46" s="77" t="s">
        <v>160</v>
      </c>
      <c r="D46" s="3"/>
      <c r="E46" s="33"/>
      <c r="F46" s="32"/>
      <c r="G46" s="59">
        <f>SUM(TableF[[#This Row],[AMIDEX costs]:[Partner costs]])</f>
        <v>0</v>
      </c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59">
        <f>SUM(TableF[[#This Row],[ 2 021 ]:[ 2 030 ]])</f>
        <v>0</v>
      </c>
    </row>
    <row r="47" spans="2:19" ht="26.45" customHeight="1" x14ac:dyDescent="0.25">
      <c r="B47" s="77" t="s">
        <v>160</v>
      </c>
      <c r="D47" s="3"/>
      <c r="E47" s="33"/>
      <c r="F47" s="32"/>
      <c r="G47" s="59">
        <f>SUM(TableF[[#This Row],[AMIDEX costs]:[Partner costs]])</f>
        <v>0</v>
      </c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59">
        <f>SUM(TableF[[#This Row],[ 2 021 ]:[ 2 030 ]])</f>
        <v>0</v>
      </c>
    </row>
    <row r="48" spans="2:19" ht="26.45" customHeight="1" x14ac:dyDescent="0.25">
      <c r="B48" s="115" t="s">
        <v>0</v>
      </c>
      <c r="C48" s="115"/>
      <c r="D48" s="115"/>
      <c r="E48" s="66">
        <f>SUM(TableF[AMIDEX costs])</f>
        <v>0</v>
      </c>
      <c r="F48" s="4">
        <f>SUM(TableF[Partner costs])</f>
        <v>0</v>
      </c>
      <c r="G48" s="67">
        <f>SUM(TableF[TOTAL amount])</f>
        <v>0</v>
      </c>
      <c r="H48" s="67"/>
      <c r="I48" s="67">
        <f>SUM(TableF[[ 2 021 ]])</f>
        <v>0</v>
      </c>
      <c r="J48" s="67">
        <f>SUM(TableF[[ 2 022 ]])</f>
        <v>0</v>
      </c>
      <c r="K48" s="67">
        <f>SUM(TableF[[ 2 023 ]])</f>
        <v>0</v>
      </c>
      <c r="L48" s="67">
        <f>SUM(TableF[[ 2 024 ]])</f>
        <v>0</v>
      </c>
      <c r="M48" s="67">
        <f>SUM(TableF[[ 2 025 ]])</f>
        <v>0</v>
      </c>
      <c r="N48" s="67">
        <f>SUM(TableF[[ 2 026 ]])</f>
        <v>0</v>
      </c>
      <c r="O48" s="67">
        <f>SUM(TableF[[ 2 027 ]])</f>
        <v>0</v>
      </c>
      <c r="P48" s="67">
        <f>SUM(TableF[[ 2 028 ]])</f>
        <v>0</v>
      </c>
      <c r="Q48" s="67">
        <f>SUM(TableF[[ 2 029 ]])</f>
        <v>0</v>
      </c>
      <c r="R48" s="67">
        <f>SUM(TableF[[ 2 030 ]])</f>
        <v>0</v>
      </c>
      <c r="S48" s="67">
        <f>SUM(TableF[Total])</f>
        <v>0</v>
      </c>
    </row>
    <row r="49" spans="2:19" ht="26.45" customHeight="1" x14ac:dyDescent="0.25">
      <c r="B49" s="131" t="s">
        <v>166</v>
      </c>
      <c r="C49" s="115"/>
      <c r="D49" s="119"/>
      <c r="E49" s="35"/>
      <c r="F49" s="35"/>
      <c r="G49" s="35"/>
      <c r="H49" s="115"/>
      <c r="J49" s="39"/>
      <c r="K49" s="39"/>
      <c r="L49" s="39"/>
      <c r="M49" s="39"/>
      <c r="N49" s="39"/>
    </row>
    <row r="50" spans="2:19" ht="26.45" customHeight="1" x14ac:dyDescent="0.25">
      <c r="B50" s="132" t="s">
        <v>156</v>
      </c>
      <c r="C50" s="132" t="s">
        <v>163</v>
      </c>
      <c r="D50" s="132" t="s">
        <v>164</v>
      </c>
      <c r="E50" s="60" t="s">
        <v>157</v>
      </c>
      <c r="F50" s="30" t="s">
        <v>136</v>
      </c>
      <c r="G50" s="58" t="s">
        <v>158</v>
      </c>
      <c r="H50" s="58" t="s">
        <v>165</v>
      </c>
      <c r="I50" s="100" t="s">
        <v>7</v>
      </c>
      <c r="J50" s="100" t="s">
        <v>8</v>
      </c>
      <c r="K50" s="100" t="s">
        <v>9</v>
      </c>
      <c r="L50" s="100" t="s">
        <v>10</v>
      </c>
      <c r="M50" s="100" t="s">
        <v>11</v>
      </c>
      <c r="N50" s="100" t="s">
        <v>12</v>
      </c>
      <c r="O50" s="100" t="s">
        <v>13</v>
      </c>
      <c r="P50" s="100" t="s">
        <v>14</v>
      </c>
      <c r="Q50" s="100" t="s">
        <v>15</v>
      </c>
      <c r="R50" s="100" t="s">
        <v>16</v>
      </c>
      <c r="S50" s="76" t="s">
        <v>0</v>
      </c>
    </row>
    <row r="51" spans="2:19" ht="26.45" customHeight="1" x14ac:dyDescent="0.25">
      <c r="B51" s="77" t="s">
        <v>161</v>
      </c>
      <c r="D51" s="3"/>
      <c r="E51" s="33"/>
      <c r="F51" s="32"/>
      <c r="G51" s="59">
        <f>SUM(TableM[[#This Row],[AMIDEX costs]:[Partner costs]])</f>
        <v>0</v>
      </c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59">
        <f>SUM(TableM[[#This Row],[ 2 021 ]:[ 2 030 ]])</f>
        <v>0</v>
      </c>
    </row>
    <row r="52" spans="2:19" ht="26.45" customHeight="1" x14ac:dyDescent="0.25">
      <c r="B52" s="77" t="s">
        <v>161</v>
      </c>
      <c r="D52" s="3"/>
      <c r="E52" s="33"/>
      <c r="F52" s="32"/>
      <c r="G52" s="59">
        <f>SUM(TableM[[#This Row],[AMIDEX costs]:[Partner costs]])</f>
        <v>0</v>
      </c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59">
        <f>SUM(TableM[[#This Row],[ 2 021 ]:[ 2 030 ]])</f>
        <v>0</v>
      </c>
    </row>
    <row r="53" spans="2:19" ht="26.45" customHeight="1" x14ac:dyDescent="0.25">
      <c r="B53" s="77" t="s">
        <v>161</v>
      </c>
      <c r="D53" s="3"/>
      <c r="E53" s="33"/>
      <c r="F53" s="32"/>
      <c r="G53" s="59">
        <f>SUM(TableM[[#This Row],[AMIDEX costs]:[Partner costs]])</f>
        <v>0</v>
      </c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59">
        <f>SUM(TableM[[#This Row],[ 2 021 ]:[ 2 030 ]])</f>
        <v>0</v>
      </c>
    </row>
    <row r="54" spans="2:19" ht="26.45" customHeight="1" x14ac:dyDescent="0.25">
      <c r="B54" s="77" t="s">
        <v>161</v>
      </c>
      <c r="D54" s="3"/>
      <c r="E54" s="33"/>
      <c r="F54" s="32"/>
      <c r="G54" s="59">
        <f>SUM(TableM[[#This Row],[AMIDEX costs]:[Partner costs]])</f>
        <v>0</v>
      </c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59">
        <f>SUM(TableM[[#This Row],[ 2 021 ]:[ 2 030 ]])</f>
        <v>0</v>
      </c>
    </row>
    <row r="55" spans="2:19" ht="26.45" customHeight="1" x14ac:dyDescent="0.25">
      <c r="B55" s="77" t="s">
        <v>161</v>
      </c>
      <c r="D55" s="3"/>
      <c r="E55" s="33"/>
      <c r="F55" s="32"/>
      <c r="G55" s="59">
        <f>SUM(TableM[[#This Row],[AMIDEX costs]:[Partner costs]])</f>
        <v>0</v>
      </c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59">
        <f>SUM(TableM[[#This Row],[ 2 021 ]:[ 2 030 ]])</f>
        <v>0</v>
      </c>
    </row>
    <row r="56" spans="2:19" ht="26.45" customHeight="1" x14ac:dyDescent="0.25">
      <c r="B56" s="77" t="s">
        <v>161</v>
      </c>
      <c r="D56" s="3"/>
      <c r="E56" s="33"/>
      <c r="F56" s="32"/>
      <c r="G56" s="59">
        <f>SUM(TableM[[#This Row],[AMIDEX costs]:[Partner costs]])</f>
        <v>0</v>
      </c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59">
        <f>SUM(TableM[[#This Row],[ 2 021 ]:[ 2 030 ]])</f>
        <v>0</v>
      </c>
    </row>
    <row r="57" spans="2:19" ht="26.45" customHeight="1" x14ac:dyDescent="0.25">
      <c r="B57" s="77" t="s">
        <v>161</v>
      </c>
      <c r="D57" s="3"/>
      <c r="E57" s="33"/>
      <c r="F57" s="32"/>
      <c r="G57" s="59">
        <f>SUM(TableM[[#This Row],[AMIDEX costs]:[Partner costs]])</f>
        <v>0</v>
      </c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59">
        <f>SUM(TableM[[#This Row],[ 2 021 ]:[ 2 030 ]])</f>
        <v>0</v>
      </c>
    </row>
    <row r="58" spans="2:19" ht="26.45" customHeight="1" x14ac:dyDescent="0.25">
      <c r="B58" s="77" t="s">
        <v>161</v>
      </c>
      <c r="D58" s="3"/>
      <c r="E58" s="33"/>
      <c r="F58" s="32"/>
      <c r="G58" s="59">
        <f>SUM(TableM[[#This Row],[AMIDEX costs]:[Partner costs]])</f>
        <v>0</v>
      </c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59">
        <f>SUM(TableM[[#This Row],[ 2 021 ]:[ 2 030 ]])</f>
        <v>0</v>
      </c>
    </row>
    <row r="59" spans="2:19" ht="26.45" customHeight="1" x14ac:dyDescent="0.25">
      <c r="B59" s="77" t="s">
        <v>161</v>
      </c>
      <c r="D59" s="3"/>
      <c r="E59" s="33"/>
      <c r="F59" s="32"/>
      <c r="G59" s="59">
        <f>SUM(TableM[[#This Row],[AMIDEX costs]:[Partner costs]])</f>
        <v>0</v>
      </c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59">
        <f>SUM(TableM[[#This Row],[ 2 021 ]:[ 2 030 ]])</f>
        <v>0</v>
      </c>
    </row>
    <row r="60" spans="2:19" ht="26.45" customHeight="1" x14ac:dyDescent="0.25">
      <c r="B60" s="77" t="s">
        <v>161</v>
      </c>
      <c r="D60" s="3"/>
      <c r="E60" s="33"/>
      <c r="F60" s="32"/>
      <c r="G60" s="59">
        <f>SUM(TableM[[#This Row],[AMIDEX costs]:[Partner costs]])</f>
        <v>0</v>
      </c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59">
        <f>SUM(TableM[[#This Row],[ 2 021 ]:[ 2 030 ]])</f>
        <v>0</v>
      </c>
    </row>
    <row r="61" spans="2:19" ht="26.45" customHeight="1" x14ac:dyDescent="0.25">
      <c r="B61" s="77" t="s">
        <v>161</v>
      </c>
      <c r="D61" s="3"/>
      <c r="E61" s="33"/>
      <c r="F61" s="32"/>
      <c r="G61" s="59">
        <f>SUM(TableM[[#This Row],[AMIDEX costs]:[Partner costs]])</f>
        <v>0</v>
      </c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59">
        <f>SUM(TableM[[#This Row],[ 2 021 ]:[ 2 030 ]])</f>
        <v>0</v>
      </c>
    </row>
    <row r="62" spans="2:19" ht="26.45" customHeight="1" x14ac:dyDescent="0.25">
      <c r="B62" s="77" t="s">
        <v>161</v>
      </c>
      <c r="D62" s="3"/>
      <c r="E62" s="33"/>
      <c r="F62" s="32"/>
      <c r="G62" s="59">
        <f>SUM(TableM[[#This Row],[AMIDEX costs]:[Partner costs]])</f>
        <v>0</v>
      </c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59">
        <f>SUM(TableM[[#This Row],[ 2 021 ]:[ 2 030 ]])</f>
        <v>0</v>
      </c>
    </row>
    <row r="63" spans="2:19" ht="26.45" customHeight="1" x14ac:dyDescent="0.25">
      <c r="B63" s="77" t="s">
        <v>161</v>
      </c>
      <c r="D63" s="3"/>
      <c r="E63" s="33"/>
      <c r="F63" s="32"/>
      <c r="G63" s="59">
        <f>SUM(TableM[[#This Row],[AMIDEX costs]:[Partner costs]])</f>
        <v>0</v>
      </c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59">
        <f>SUM(TableM[[#This Row],[ 2 021 ]:[ 2 030 ]])</f>
        <v>0</v>
      </c>
    </row>
    <row r="64" spans="2:19" ht="26.45" customHeight="1" x14ac:dyDescent="0.25">
      <c r="B64" s="77" t="s">
        <v>161</v>
      </c>
      <c r="D64" s="3"/>
      <c r="E64" s="33"/>
      <c r="F64" s="32"/>
      <c r="G64" s="59">
        <f>SUM(TableM[[#This Row],[AMIDEX costs]:[Partner costs]])</f>
        <v>0</v>
      </c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59">
        <f>SUM(TableM[[#This Row],[ 2 021 ]:[ 2 030 ]])</f>
        <v>0</v>
      </c>
    </row>
    <row r="65" spans="2:19" ht="26.45" customHeight="1" x14ac:dyDescent="0.25">
      <c r="B65" s="77" t="s">
        <v>161</v>
      </c>
      <c r="D65" s="3"/>
      <c r="E65" s="33"/>
      <c r="F65" s="32"/>
      <c r="G65" s="59">
        <f>SUM(TableM[[#This Row],[AMIDEX costs]:[Partner costs]])</f>
        <v>0</v>
      </c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59">
        <f>SUM(TableM[[#This Row],[ 2 021 ]:[ 2 030 ]])</f>
        <v>0</v>
      </c>
    </row>
    <row r="66" spans="2:19" ht="26.45" customHeight="1" x14ac:dyDescent="0.25">
      <c r="B66" s="77" t="s">
        <v>161</v>
      </c>
      <c r="D66" s="3"/>
      <c r="E66" s="33"/>
      <c r="F66" s="32"/>
      <c r="G66" s="59">
        <f>SUM(TableM[[#This Row],[AMIDEX costs]:[Partner costs]])</f>
        <v>0</v>
      </c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59">
        <f>SUM(TableM[[#This Row],[ 2 021 ]:[ 2 030 ]])</f>
        <v>0</v>
      </c>
    </row>
    <row r="67" spans="2:19" ht="26.45" customHeight="1" x14ac:dyDescent="0.25">
      <c r="B67" s="77" t="s">
        <v>161</v>
      </c>
      <c r="D67" s="3"/>
      <c r="E67" s="33"/>
      <c r="F67" s="32"/>
      <c r="G67" s="59">
        <f>SUM(TableM[[#This Row],[AMIDEX costs]:[Partner costs]])</f>
        <v>0</v>
      </c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59">
        <f>SUM(TableM[[#This Row],[ 2 021 ]:[ 2 030 ]])</f>
        <v>0</v>
      </c>
    </row>
    <row r="68" spans="2:19" ht="26.45" customHeight="1" x14ac:dyDescent="0.25">
      <c r="B68" s="77" t="s">
        <v>161</v>
      </c>
      <c r="D68" s="3"/>
      <c r="E68" s="33"/>
      <c r="F68" s="32"/>
      <c r="G68" s="59">
        <f>SUM(TableM[[#This Row],[AMIDEX costs]:[Partner costs]])</f>
        <v>0</v>
      </c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59">
        <f>SUM(TableM[[#This Row],[ 2 021 ]:[ 2 030 ]])</f>
        <v>0</v>
      </c>
    </row>
    <row r="69" spans="2:19" ht="26.45" customHeight="1" x14ac:dyDescent="0.25">
      <c r="B69" s="77" t="s">
        <v>161</v>
      </c>
      <c r="D69" s="3"/>
      <c r="E69" s="33"/>
      <c r="F69" s="32"/>
      <c r="G69" s="59">
        <f>SUM(TableM[[#This Row],[AMIDEX costs]:[Partner costs]])</f>
        <v>0</v>
      </c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59">
        <f>SUM(TableM[[#This Row],[ 2 021 ]:[ 2 030 ]])</f>
        <v>0</v>
      </c>
    </row>
    <row r="70" spans="2:19" ht="26.45" customHeight="1" x14ac:dyDescent="0.25">
      <c r="B70" s="77" t="s">
        <v>161</v>
      </c>
      <c r="D70" s="3"/>
      <c r="E70" s="33"/>
      <c r="F70" s="32"/>
      <c r="G70" s="59">
        <f>SUM(TableM[[#This Row],[AMIDEX costs]:[Partner costs]])</f>
        <v>0</v>
      </c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59">
        <f>SUM(TableM[[#This Row],[ 2 021 ]:[ 2 030 ]])</f>
        <v>0</v>
      </c>
    </row>
    <row r="71" spans="2:19" ht="26.45" customHeight="1" x14ac:dyDescent="0.25">
      <c r="B71" s="115" t="s">
        <v>0</v>
      </c>
      <c r="C71" s="115"/>
      <c r="D71" s="115"/>
      <c r="E71" s="66">
        <f>SUM(TableM[AMIDEX costs])</f>
        <v>0</v>
      </c>
      <c r="F71" s="4">
        <f>SUM(TableM[Partner costs])</f>
        <v>0</v>
      </c>
      <c r="G71" s="67">
        <f>SUM(TableM[TOTAL amount])</f>
        <v>0</v>
      </c>
      <c r="H71" s="67"/>
      <c r="I71" s="67">
        <f>SUM(TableM[[ 2 021 ]])</f>
        <v>0</v>
      </c>
      <c r="J71" s="67">
        <f>SUM(TableM[[ 2 022 ]])</f>
        <v>0</v>
      </c>
      <c r="K71" s="67">
        <f>SUM(TableM[[ 2 023 ]])</f>
        <v>0</v>
      </c>
      <c r="L71" s="67">
        <f>SUM(TableM[[ 2 024 ]])</f>
        <v>0</v>
      </c>
      <c r="M71" s="67">
        <f>SUM(TableM[[ 2 025 ]])</f>
        <v>0</v>
      </c>
      <c r="N71" s="67">
        <f>SUM(TableM[[ 2 026 ]])</f>
        <v>0</v>
      </c>
      <c r="O71" s="67">
        <f>SUM(TableM[[ 2 027 ]])</f>
        <v>0</v>
      </c>
      <c r="P71" s="67">
        <f>SUM(TableM[[ 2 028 ]])</f>
        <v>0</v>
      </c>
      <c r="Q71" s="67">
        <f>SUM(TableM[[ 2 029 ]])</f>
        <v>0</v>
      </c>
      <c r="R71" s="67">
        <f>SUM(TableM[[ 2 030 ]])</f>
        <v>0</v>
      </c>
      <c r="S71" s="67">
        <f>SUM(TableM[Total])</f>
        <v>0</v>
      </c>
    </row>
  </sheetData>
  <sheetProtection algorithmName="SHA-512" hashValue="IENVT/PrRFC8pw12KbcIsJchBUdU9aTh1i6NHQqJsKpDjM2dNTlVq+Zs4ynKbSmIRnYGyv9i/MNL3L0hRRN8Qg==" saltValue="Js1PghWXs5ddkuk/352xlA==" spinCount="100000" sheet="1" sort="0" autoFilter="0" pivotTables="0"/>
  <mergeCells count="4">
    <mergeCell ref="B13:C13"/>
    <mergeCell ref="B14:C14"/>
    <mergeCell ref="B15:C15"/>
    <mergeCell ref="B9:C9"/>
  </mergeCells>
  <conditionalFormatting sqref="H23:H2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{B6AC37DB-6189-4563-93C4-F8BC6FC7CF1C}</x14:id>
        </ext>
      </extLst>
    </cfRule>
  </conditionalFormatting>
  <dataValidations count="2"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51:C70" xr:uid="{6FDA12AC-CE24-4675-92BD-D12E63C01BB5}">
      <formula1>PERSONNEL</formula1>
    </dataValidation>
    <dataValidation allowBlank="1" showInputMessage="1" showErrorMessage="1" promptTitle="Précision nature de la dépense" prompt="exemples : quantité, durée, bénéficiaire, usage, .... plus de détails" sqref="D51:D70" xr:uid="{1FC662AC-8A33-4C31-B198-10A7596A1FA4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4" orientation="portrait" r:id="rId1"/>
  <headerFooter>
    <oddHeader>&amp;L&amp;G&amp;R&amp;"-,Gras"&amp;16&amp;P/&amp;N</oddHeader>
    <oddFooter>&amp;C&amp;G</oddFooter>
  </headerFooter>
  <ignoredErrors>
    <ignoredError sqref="I23 E24:G24 E23:F23 G23 I24" calculatedColumn="1"/>
  </ignoredErrors>
  <drawing r:id="rId2"/>
  <legacyDrawingHF r:id="rId3"/>
  <tableParts count="3">
    <tablePart r:id="rId4"/>
    <tablePart r:id="rId5"/>
    <tablePart r:id="rId6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AC37DB-6189-4563-93C4-F8BC6FC7CF1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H23:H24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xr:uid="{E63069EE-5211-4ED0-85C2-6869204046AE}">
          <x14:formula1>
            <xm:f>Tables!$B$7:$B$25</xm:f>
          </x14:formula1>
          <xm:sqref>C28:C47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3:L25"/>
  <sheetViews>
    <sheetView workbookViewId="0">
      <pane ySplit="5" topLeftCell="A6" activePane="bottomLeft" state="frozen"/>
      <selection pane="bottomLeft" activeCell="F7" sqref="F7:F22"/>
    </sheetView>
  </sheetViews>
  <sheetFormatPr baseColWidth="10" defaultRowHeight="15" x14ac:dyDescent="0.25"/>
  <cols>
    <col min="1" max="1" width="17.42578125" customWidth="1"/>
    <col min="2" max="2" width="44.42578125" style="1" customWidth="1"/>
    <col min="3" max="3" width="4.42578125" customWidth="1"/>
    <col min="4" max="4" width="35.42578125" style="1" customWidth="1"/>
    <col min="5" max="5" width="4.42578125" customWidth="1"/>
    <col min="6" max="6" width="26" style="1" customWidth="1"/>
    <col min="8" max="8" width="18.42578125" bestFit="1" customWidth="1"/>
    <col min="9" max="9" width="2.5703125" customWidth="1"/>
    <col min="10" max="10" width="23.5703125" customWidth="1"/>
    <col min="11" max="11" width="3.42578125" customWidth="1"/>
    <col min="12" max="12" width="22.42578125" bestFit="1" customWidth="1"/>
  </cols>
  <sheetData>
    <row r="3" spans="1:12" x14ac:dyDescent="0.25">
      <c r="A3" s="7" t="s">
        <v>167</v>
      </c>
      <c r="B3" s="1" t="s">
        <v>168</v>
      </c>
      <c r="D3" s="1" t="s">
        <v>169</v>
      </c>
      <c r="F3" s="1" t="s">
        <v>170</v>
      </c>
      <c r="H3" t="s">
        <v>171</v>
      </c>
    </row>
    <row r="4" spans="1:12" x14ac:dyDescent="0.25">
      <c r="A4" s="7" t="s">
        <v>172</v>
      </c>
      <c r="B4" s="1" t="s">
        <v>173</v>
      </c>
      <c r="D4" s="1" t="s">
        <v>2</v>
      </c>
      <c r="F4" s="1" t="s">
        <v>174</v>
      </c>
      <c r="H4" t="s">
        <v>175</v>
      </c>
      <c r="J4" t="s">
        <v>176</v>
      </c>
      <c r="L4" t="s">
        <v>177</v>
      </c>
    </row>
    <row r="5" spans="1:12" ht="30.75" customHeight="1" x14ac:dyDescent="0.25"/>
    <row r="6" spans="1:12" x14ac:dyDescent="0.25">
      <c r="B6" s="1" t="s">
        <v>178</v>
      </c>
      <c r="D6" s="1" t="s">
        <v>179</v>
      </c>
      <c r="F6" s="1" t="s">
        <v>180</v>
      </c>
      <c r="H6" t="s">
        <v>181</v>
      </c>
      <c r="J6" t="s">
        <v>182</v>
      </c>
      <c r="L6" t="s">
        <v>183</v>
      </c>
    </row>
    <row r="7" spans="1:12" x14ac:dyDescent="0.25">
      <c r="B7" s="1" t="s">
        <v>184</v>
      </c>
      <c r="D7" s="1" t="s">
        <v>185</v>
      </c>
      <c r="F7" s="1" t="s">
        <v>186</v>
      </c>
      <c r="H7" t="s">
        <v>187</v>
      </c>
      <c r="J7" t="s">
        <v>188</v>
      </c>
      <c r="L7" t="s">
        <v>189</v>
      </c>
    </row>
    <row r="8" spans="1:12" ht="30" x14ac:dyDescent="0.25">
      <c r="B8" s="1" t="s">
        <v>190</v>
      </c>
      <c r="D8" s="1" t="s">
        <v>191</v>
      </c>
      <c r="F8" s="1" t="s">
        <v>192</v>
      </c>
      <c r="H8" t="s">
        <v>193</v>
      </c>
      <c r="J8" t="s">
        <v>194</v>
      </c>
      <c r="L8" t="s">
        <v>195</v>
      </c>
    </row>
    <row r="9" spans="1:12" x14ac:dyDescent="0.25">
      <c r="B9" s="1" t="s">
        <v>196</v>
      </c>
      <c r="D9" s="1" t="s">
        <v>197</v>
      </c>
      <c r="F9" s="1" t="s">
        <v>198</v>
      </c>
      <c r="H9" t="s">
        <v>199</v>
      </c>
    </row>
    <row r="10" spans="1:12" x14ac:dyDescent="0.25">
      <c r="B10" s="1" t="s">
        <v>116</v>
      </c>
      <c r="D10" s="1" t="s">
        <v>200</v>
      </c>
      <c r="F10" s="1" t="s">
        <v>201</v>
      </c>
    </row>
    <row r="11" spans="1:12" x14ac:dyDescent="0.25">
      <c r="B11" s="1" t="s">
        <v>202</v>
      </c>
      <c r="D11" s="1" t="s">
        <v>203</v>
      </c>
      <c r="F11" s="1" t="s">
        <v>204</v>
      </c>
    </row>
    <row r="12" spans="1:12" ht="30" x14ac:dyDescent="0.25">
      <c r="B12" s="1" t="s">
        <v>205</v>
      </c>
      <c r="D12" s="1" t="s">
        <v>206</v>
      </c>
      <c r="F12" s="1" t="s">
        <v>207</v>
      </c>
    </row>
    <row r="13" spans="1:12" ht="45" x14ac:dyDescent="0.25">
      <c r="B13" s="1" t="s">
        <v>208</v>
      </c>
      <c r="D13" s="1" t="s">
        <v>209</v>
      </c>
      <c r="F13" s="1" t="s">
        <v>210</v>
      </c>
    </row>
    <row r="14" spans="1:12" x14ac:dyDescent="0.25">
      <c r="B14" s="16" t="s">
        <v>211</v>
      </c>
      <c r="F14" s="1" t="s">
        <v>212</v>
      </c>
    </row>
    <row r="15" spans="1:12" x14ac:dyDescent="0.25">
      <c r="B15" s="16" t="s">
        <v>213</v>
      </c>
      <c r="F15" s="1" t="s">
        <v>214</v>
      </c>
    </row>
    <row r="16" spans="1:12" x14ac:dyDescent="0.25">
      <c r="B16" s="16" t="s">
        <v>215</v>
      </c>
      <c r="F16" s="1" t="s">
        <v>216</v>
      </c>
    </row>
    <row r="17" spans="2:6" ht="30" x14ac:dyDescent="0.25">
      <c r="B17" s="1" t="s">
        <v>217</v>
      </c>
      <c r="F17" s="1" t="s">
        <v>218</v>
      </c>
    </row>
    <row r="18" spans="2:6" ht="30" x14ac:dyDescent="0.25">
      <c r="B18" s="1" t="s">
        <v>219</v>
      </c>
      <c r="F18" s="1" t="s">
        <v>220</v>
      </c>
    </row>
    <row r="19" spans="2:6" ht="30" x14ac:dyDescent="0.25">
      <c r="B19" s="16" t="s">
        <v>221</v>
      </c>
      <c r="F19" s="1" t="s">
        <v>231</v>
      </c>
    </row>
    <row r="20" spans="2:6" x14ac:dyDescent="0.25">
      <c r="B20" s="1" t="s">
        <v>222</v>
      </c>
      <c r="F20" s="1" t="s">
        <v>223</v>
      </c>
    </row>
    <row r="21" spans="2:6" ht="30" x14ac:dyDescent="0.25">
      <c r="B21" s="1" t="s">
        <v>224</v>
      </c>
      <c r="F21" s="1" t="s">
        <v>225</v>
      </c>
    </row>
    <row r="22" spans="2:6" ht="45" x14ac:dyDescent="0.25">
      <c r="B22" s="16" t="s">
        <v>226</v>
      </c>
      <c r="F22" s="133" t="s">
        <v>227</v>
      </c>
    </row>
    <row r="23" spans="2:6" x14ac:dyDescent="0.25">
      <c r="B23" s="16" t="s">
        <v>228</v>
      </c>
    </row>
    <row r="24" spans="2:6" x14ac:dyDescent="0.25">
      <c r="B24" s="1" t="s">
        <v>229</v>
      </c>
    </row>
    <row r="25" spans="2:6" x14ac:dyDescent="0.25">
      <c r="B25" s="1" t="s">
        <v>230</v>
      </c>
    </row>
  </sheetData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9</vt:i4>
      </vt:variant>
    </vt:vector>
  </HeadingPairs>
  <TitlesOfParts>
    <vt:vector size="14" baseType="lpstr">
      <vt:lpstr>01 - Guide for completion</vt:lpstr>
      <vt:lpstr>02 - Expense category</vt:lpstr>
      <vt:lpstr>03-Budget global</vt:lpstr>
      <vt:lpstr>04-Budget géré par AMIDEX</vt:lpstr>
      <vt:lpstr>Tables</vt:lpstr>
      <vt:lpstr>FONCT</vt:lpstr>
      <vt:lpstr>FONCTIONNEMENT</vt:lpstr>
      <vt:lpstr>In_cash</vt:lpstr>
      <vt:lpstr>INVESTISSEMENT</vt:lpstr>
      <vt:lpstr>PERSONNEL</vt:lpstr>
      <vt:lpstr>'01 - Guide for completion'!Zone_d_impression</vt:lpstr>
      <vt:lpstr>'02 - Expense category'!Zone_d_impression</vt:lpstr>
      <vt:lpstr>'03-Budget global'!Zone_d_impression</vt:lpstr>
      <vt:lpstr>'04-Budget géré par AMIDEX'!Zone_d_impression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Fondation A*Midex</dc:creator>
  <cp:lastModifiedBy>COLOMBIE Helene</cp:lastModifiedBy>
  <cp:lastPrinted>2021-05-21T14:50:55Z</cp:lastPrinted>
  <dcterms:created xsi:type="dcterms:W3CDTF">2020-02-05T14:19:19Z</dcterms:created>
  <dcterms:modified xsi:type="dcterms:W3CDTF">2021-10-08T16:31:29Z</dcterms:modified>
</cp:coreProperties>
</file>